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defaultThemeVersion="202300"/>
  <mc:AlternateContent xmlns:mc="http://schemas.openxmlformats.org/markup-compatibility/2006">
    <mc:Choice Requires="x15">
      <x15ac:absPath xmlns:x15ac="http://schemas.microsoft.com/office/spreadsheetml/2010/11/ac" url="https://biddle-my.sharepoint.com/personal/amangum_biddle_com/Documents/Ashley/Work/Surveys in process/"/>
    </mc:Choice>
  </mc:AlternateContent>
  <xr:revisionPtr revIDLastSave="0" documentId="8_{CAE3E578-902F-4C43-ABFC-7A4885EA1BF7}" xr6:coauthVersionLast="47" xr6:coauthVersionMax="47" xr10:uidLastSave="{00000000-0000-0000-0000-000000000000}"/>
  <bookViews>
    <workbookView xWindow="-118" yWindow="-118" windowWidth="25370" windowHeight="13667" xr2:uid="{00000000-000D-0000-FFFF-FFFF00000000}"/>
  </bookViews>
  <sheets>
    <sheet name="START HERE" sheetId="1" r:id="rId1"/>
    <sheet name="Organization" sheetId="2" r:id="rId2"/>
    <sheet name="Product" sheetId="3" r:id="rId3"/>
    <sheet name="Infrastructure" sheetId="4" r:id="rId4"/>
    <sheet name="IT Accessibility" sheetId="5" r:id="rId5"/>
    <sheet name="Case-Specific" sheetId="6" r:id="rId6"/>
    <sheet name="AI" sheetId="7" r:id="rId7"/>
    <sheet name="Privacy" sheetId="8" r:id="rId8"/>
    <sheet name="Institution Evaluation" sheetId="9" r:id="rId9"/>
    <sheet name="High-Risk Evaluation" sheetId="10" r:id="rId10"/>
    <sheet name="Privacy Analyst Evaluation" sheetId="11" r:id="rId11"/>
    <sheet name="Analyst Reference" sheetId="12" r:id="rId12"/>
    <sheet name="Questions" sheetId="13" state="hidden" r:id="rId13"/>
    <sheet name="Auto Responses" sheetId="14" state="hidden" r:id="rId14"/>
    <sheet name="(backend scoring)" sheetId="15" state="hidden" r:id="rId15"/>
  </sheets>
  <definedNames>
    <definedName name="_xlnm._FilterDatabase" localSheetId="14" hidden="1">'(backend scoring)'!$A$2:$V$333</definedName>
    <definedName name="_xlnm._FilterDatabase" localSheetId="10" hidden="1">'Privacy Analyst Evaluation'!$H$2:$I$2</definedName>
    <definedName name="_xlnm._FilterDatabase" localSheetId="12" hidden="1">Questions!$A$2:$X$334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11" l="1"/>
  <c r="C12" i="9" l="1"/>
  <c r="C13" i="9"/>
  <c r="C14" i="9"/>
  <c r="C15" i="9"/>
  <c r="A333" i="15"/>
  <c r="B332" i="15"/>
  <c r="A332" i="15"/>
  <c r="B331" i="15"/>
  <c r="A331" i="15"/>
  <c r="A330" i="15"/>
  <c r="E329" i="15"/>
  <c r="B329" i="15"/>
  <c r="A329" i="15"/>
  <c r="D329" i="15" s="1"/>
  <c r="C328" i="15"/>
  <c r="B328" i="15"/>
  <c r="A328" i="15"/>
  <c r="A327" i="15"/>
  <c r="C326" i="15"/>
  <c r="A326" i="15"/>
  <c r="B325" i="15"/>
  <c r="A325" i="15"/>
  <c r="E324" i="15"/>
  <c r="D324" i="15"/>
  <c r="C324" i="15"/>
  <c r="A324" i="15"/>
  <c r="B324" i="15" s="1"/>
  <c r="E323" i="15"/>
  <c r="A323" i="15"/>
  <c r="A322" i="15"/>
  <c r="A321" i="15"/>
  <c r="A320" i="15"/>
  <c r="E319" i="15"/>
  <c r="D319" i="15"/>
  <c r="C319" i="15"/>
  <c r="A319" i="15"/>
  <c r="L318" i="15"/>
  <c r="E318" i="15"/>
  <c r="D318" i="15"/>
  <c r="C318" i="15"/>
  <c r="B318" i="15"/>
  <c r="A318" i="15"/>
  <c r="E317" i="15"/>
  <c r="D317" i="15"/>
  <c r="C317" i="15"/>
  <c r="B317" i="15"/>
  <c r="A317" i="15"/>
  <c r="E316" i="15"/>
  <c r="A316" i="15"/>
  <c r="A315" i="15"/>
  <c r="E314" i="15"/>
  <c r="D314" i="15"/>
  <c r="C314" i="15"/>
  <c r="A314" i="15"/>
  <c r="B314" i="15" s="1"/>
  <c r="A313" i="15"/>
  <c r="D312" i="15"/>
  <c r="C312" i="15"/>
  <c r="B312" i="15"/>
  <c r="A312" i="15"/>
  <c r="E311" i="15"/>
  <c r="D311" i="15"/>
  <c r="C311" i="15"/>
  <c r="A311" i="15"/>
  <c r="A310" i="15"/>
  <c r="E309" i="15"/>
  <c r="A309" i="15"/>
  <c r="D308" i="15"/>
  <c r="C308" i="15"/>
  <c r="A308" i="15"/>
  <c r="B307" i="15"/>
  <c r="A307" i="15"/>
  <c r="E306" i="15"/>
  <c r="D306" i="15"/>
  <c r="C306" i="15"/>
  <c r="A306" i="15"/>
  <c r="B306" i="15" s="1"/>
  <c r="E305" i="15"/>
  <c r="D305" i="15"/>
  <c r="B305" i="15"/>
  <c r="A305" i="15"/>
  <c r="C305" i="15" s="1"/>
  <c r="E304" i="15"/>
  <c r="L304" i="15" s="1"/>
  <c r="D304" i="15"/>
  <c r="C304" i="15"/>
  <c r="A304" i="15"/>
  <c r="B304" i="15" s="1"/>
  <c r="A303" i="15"/>
  <c r="C302" i="15"/>
  <c r="A302" i="15"/>
  <c r="E301" i="15"/>
  <c r="D301" i="15"/>
  <c r="C301" i="15"/>
  <c r="B301" i="15"/>
  <c r="A301" i="15"/>
  <c r="B300" i="15"/>
  <c r="A300" i="15"/>
  <c r="D299" i="15"/>
  <c r="C299" i="15"/>
  <c r="B299" i="15"/>
  <c r="A299" i="15"/>
  <c r="E298" i="15"/>
  <c r="D298" i="15"/>
  <c r="B298" i="15"/>
  <c r="A298" i="15"/>
  <c r="D297" i="15"/>
  <c r="B297" i="15"/>
  <c r="A297" i="15"/>
  <c r="E297" i="15" s="1"/>
  <c r="E296" i="15"/>
  <c r="D296" i="15"/>
  <c r="C296" i="15"/>
  <c r="B296" i="15"/>
  <c r="A296" i="15"/>
  <c r="E295" i="15"/>
  <c r="D295" i="15"/>
  <c r="C295" i="15"/>
  <c r="B295" i="15"/>
  <c r="A295" i="15"/>
  <c r="E294" i="15"/>
  <c r="D294" i="15"/>
  <c r="C294" i="15"/>
  <c r="A294" i="15"/>
  <c r="B294" i="15" s="1"/>
  <c r="A293" i="15"/>
  <c r="B292" i="15"/>
  <c r="A292" i="15"/>
  <c r="E291" i="15"/>
  <c r="C291" i="15"/>
  <c r="A291" i="15"/>
  <c r="A290" i="15"/>
  <c r="A289" i="15"/>
  <c r="E288" i="15"/>
  <c r="D288" i="15"/>
  <c r="C288" i="15"/>
  <c r="B288" i="15"/>
  <c r="A288" i="15"/>
  <c r="A287" i="15"/>
  <c r="A286" i="15"/>
  <c r="A285" i="15"/>
  <c r="E284" i="15"/>
  <c r="D284" i="15"/>
  <c r="C284" i="15"/>
  <c r="A284" i="15"/>
  <c r="B284" i="15" s="1"/>
  <c r="E283" i="15"/>
  <c r="B283" i="15"/>
  <c r="A283" i="15"/>
  <c r="D282" i="15"/>
  <c r="C282" i="15"/>
  <c r="B282" i="15"/>
  <c r="A282" i="15"/>
  <c r="D281" i="15"/>
  <c r="A281" i="15"/>
  <c r="B280" i="15"/>
  <c r="A280" i="15"/>
  <c r="E279" i="15"/>
  <c r="D279" i="15"/>
  <c r="C279" i="15"/>
  <c r="B279" i="15"/>
  <c r="A279" i="15"/>
  <c r="E278" i="15"/>
  <c r="D278" i="15"/>
  <c r="C278" i="15"/>
  <c r="B278" i="15"/>
  <c r="A278" i="15"/>
  <c r="C277" i="15"/>
  <c r="A277" i="15"/>
  <c r="E276" i="15"/>
  <c r="D276" i="15"/>
  <c r="C276" i="15"/>
  <c r="B276" i="15"/>
  <c r="A276" i="15"/>
  <c r="B275" i="15"/>
  <c r="A275" i="15"/>
  <c r="E274" i="15"/>
  <c r="D274" i="15"/>
  <c r="C274" i="15"/>
  <c r="A274" i="15"/>
  <c r="B274" i="15" s="1"/>
  <c r="E273" i="15"/>
  <c r="B273" i="15"/>
  <c r="A273" i="15"/>
  <c r="D272" i="15"/>
  <c r="B272" i="15"/>
  <c r="A272" i="15"/>
  <c r="A271" i="15"/>
  <c r="E270" i="15"/>
  <c r="B270" i="15"/>
  <c r="A270" i="15"/>
  <c r="C269" i="15"/>
  <c r="B269" i="15"/>
  <c r="A269" i="15"/>
  <c r="E268" i="15"/>
  <c r="D268" i="15"/>
  <c r="B268" i="15"/>
  <c r="A268" i="15"/>
  <c r="A267" i="15"/>
  <c r="C266" i="15"/>
  <c r="A266" i="15"/>
  <c r="A265" i="15"/>
  <c r="E264" i="15"/>
  <c r="D264" i="15"/>
  <c r="C264" i="15"/>
  <c r="A264" i="15"/>
  <c r="B264" i="15" s="1"/>
  <c r="E263" i="15"/>
  <c r="A263" i="15"/>
  <c r="D262" i="15"/>
  <c r="C262" i="15"/>
  <c r="B262" i="15"/>
  <c r="A262" i="15"/>
  <c r="A261" i="15"/>
  <c r="E260" i="15"/>
  <c r="D260" i="15"/>
  <c r="B260" i="15"/>
  <c r="A260" i="15"/>
  <c r="E259" i="15"/>
  <c r="D259" i="15"/>
  <c r="C259" i="15"/>
  <c r="B259" i="15"/>
  <c r="A259" i="15"/>
  <c r="D258" i="15"/>
  <c r="B258" i="15"/>
  <c r="A258" i="15"/>
  <c r="D257" i="15"/>
  <c r="B257" i="15"/>
  <c r="A257" i="15"/>
  <c r="D256" i="15"/>
  <c r="B256" i="15"/>
  <c r="A256" i="15"/>
  <c r="D255" i="15"/>
  <c r="A255" i="15"/>
  <c r="E254" i="15"/>
  <c r="B254" i="15"/>
  <c r="A254" i="15"/>
  <c r="D253" i="15"/>
  <c r="C253" i="15"/>
  <c r="B253" i="15"/>
  <c r="A253" i="15"/>
  <c r="E253" i="15" s="1"/>
  <c r="A252" i="15"/>
  <c r="A251" i="15"/>
  <c r="A250" i="15"/>
  <c r="A249" i="15"/>
  <c r="C248" i="15"/>
  <c r="A248" i="15"/>
  <c r="A247" i="15"/>
  <c r="B246" i="15"/>
  <c r="A246" i="15"/>
  <c r="M245" i="15"/>
  <c r="Q245" i="15" s="1"/>
  <c r="S245" i="15" s="1"/>
  <c r="D245" i="15"/>
  <c r="C245" i="15"/>
  <c r="B245" i="15"/>
  <c r="A245" i="15"/>
  <c r="A244" i="15"/>
  <c r="A243" i="15"/>
  <c r="E242" i="15"/>
  <c r="D242" i="15"/>
  <c r="C242" i="15"/>
  <c r="B242" i="15"/>
  <c r="A242" i="15"/>
  <c r="L241" i="15"/>
  <c r="E241" i="15"/>
  <c r="C241" i="15"/>
  <c r="A241" i="15"/>
  <c r="E240" i="15"/>
  <c r="L240" i="15" s="1"/>
  <c r="D240" i="15"/>
  <c r="B240" i="15"/>
  <c r="A240" i="15"/>
  <c r="C240" i="15" s="1"/>
  <c r="E239" i="15"/>
  <c r="C239" i="15"/>
  <c r="A239" i="15"/>
  <c r="D238" i="15"/>
  <c r="A238" i="15"/>
  <c r="A237" i="15"/>
  <c r="C236" i="15"/>
  <c r="B236" i="15"/>
  <c r="A236" i="15"/>
  <c r="D235" i="15"/>
  <c r="C235" i="15"/>
  <c r="A235" i="15"/>
  <c r="E234" i="15"/>
  <c r="D234" i="15"/>
  <c r="A234" i="15"/>
  <c r="A233" i="15"/>
  <c r="E232" i="15"/>
  <c r="C232" i="15"/>
  <c r="A232" i="15"/>
  <c r="E231" i="15"/>
  <c r="D231" i="15"/>
  <c r="A231" i="15"/>
  <c r="E230" i="15"/>
  <c r="D230" i="15"/>
  <c r="B230" i="15"/>
  <c r="A230" i="15"/>
  <c r="B229" i="15"/>
  <c r="A229" i="15"/>
  <c r="E228" i="15"/>
  <c r="D228" i="15"/>
  <c r="C228" i="15"/>
  <c r="B228" i="15"/>
  <c r="A228" i="15"/>
  <c r="L227" i="15"/>
  <c r="E227" i="15"/>
  <c r="D227" i="15"/>
  <c r="B227" i="15"/>
  <c r="A227" i="15"/>
  <c r="C227" i="15" s="1"/>
  <c r="D226" i="15"/>
  <c r="A226" i="15"/>
  <c r="L225" i="15"/>
  <c r="E225" i="15"/>
  <c r="D225" i="15"/>
  <c r="C225" i="15"/>
  <c r="B225" i="15"/>
  <c r="A225" i="15"/>
  <c r="A224" i="15"/>
  <c r="B223" i="15"/>
  <c r="A223" i="15"/>
  <c r="A222" i="15"/>
  <c r="D221" i="15"/>
  <c r="C221" i="15"/>
  <c r="B221" i="15"/>
  <c r="A221" i="15"/>
  <c r="E221" i="15" s="1"/>
  <c r="E220" i="15"/>
  <c r="C220" i="15"/>
  <c r="A220" i="15"/>
  <c r="A219" i="15"/>
  <c r="E218" i="15"/>
  <c r="D218" i="15"/>
  <c r="C218" i="15"/>
  <c r="B218" i="15"/>
  <c r="A218" i="15"/>
  <c r="E217" i="15"/>
  <c r="B217" i="15"/>
  <c r="A217" i="15"/>
  <c r="A216" i="15"/>
  <c r="A215" i="15"/>
  <c r="E214" i="15"/>
  <c r="C214" i="15"/>
  <c r="A214" i="15"/>
  <c r="D213" i="15"/>
  <c r="B213" i="15"/>
  <c r="A213" i="15"/>
  <c r="A212" i="15"/>
  <c r="E211" i="15"/>
  <c r="C211" i="15"/>
  <c r="B211" i="15"/>
  <c r="A211" i="15"/>
  <c r="E210" i="15"/>
  <c r="C210" i="15"/>
  <c r="B210" i="15"/>
  <c r="A210" i="15"/>
  <c r="A209" i="15"/>
  <c r="E208" i="15"/>
  <c r="D208" i="15"/>
  <c r="C208" i="15"/>
  <c r="B208" i="15"/>
  <c r="A208" i="15"/>
  <c r="A207" i="15"/>
  <c r="B206" i="15"/>
  <c r="A206" i="15"/>
  <c r="E205" i="15"/>
  <c r="D205" i="15"/>
  <c r="C205" i="15"/>
  <c r="B205" i="15"/>
  <c r="A205" i="15"/>
  <c r="C204" i="15"/>
  <c r="A204" i="15"/>
  <c r="B203" i="15"/>
  <c r="A203" i="15"/>
  <c r="B202" i="15"/>
  <c r="A202" i="15"/>
  <c r="C201" i="15"/>
  <c r="B201" i="15"/>
  <c r="A201" i="15"/>
  <c r="E200" i="15"/>
  <c r="C200" i="15"/>
  <c r="B200" i="15"/>
  <c r="A200" i="15"/>
  <c r="A199" i="15"/>
  <c r="E198" i="15"/>
  <c r="D198" i="15"/>
  <c r="C198" i="15"/>
  <c r="B198" i="15"/>
  <c r="A198" i="15"/>
  <c r="D197" i="15"/>
  <c r="A197" i="15"/>
  <c r="C196" i="15"/>
  <c r="B196" i="15"/>
  <c r="A196" i="15"/>
  <c r="A195" i="15"/>
  <c r="B194" i="15"/>
  <c r="A194" i="15"/>
  <c r="A193" i="15"/>
  <c r="A192" i="15"/>
  <c r="A191" i="15"/>
  <c r="C190" i="15"/>
  <c r="A190" i="15"/>
  <c r="E189" i="15"/>
  <c r="C189" i="15"/>
  <c r="B189" i="15"/>
  <c r="A189" i="15"/>
  <c r="E188" i="15"/>
  <c r="D188" i="15"/>
  <c r="C188" i="15"/>
  <c r="B188" i="15"/>
  <c r="A188" i="15"/>
  <c r="D187" i="15"/>
  <c r="B187" i="15"/>
  <c r="A187" i="15"/>
  <c r="A186" i="15"/>
  <c r="E185" i="15"/>
  <c r="D185" i="15"/>
  <c r="C185" i="15"/>
  <c r="B185" i="15"/>
  <c r="A185" i="15"/>
  <c r="A184" i="15"/>
  <c r="A183" i="15"/>
  <c r="A182" i="15"/>
  <c r="A181" i="15"/>
  <c r="D180" i="15"/>
  <c r="B180" i="15"/>
  <c r="A180" i="15"/>
  <c r="E179" i="15"/>
  <c r="C179" i="15"/>
  <c r="A179" i="15"/>
  <c r="E178" i="15"/>
  <c r="D178" i="15"/>
  <c r="C178" i="15"/>
  <c r="B178" i="15"/>
  <c r="A178" i="15"/>
  <c r="E177" i="15"/>
  <c r="B177" i="15"/>
  <c r="A177" i="15"/>
  <c r="D176" i="15"/>
  <c r="B176" i="15"/>
  <c r="A176" i="15"/>
  <c r="E176" i="15" s="1"/>
  <c r="E175" i="15"/>
  <c r="D175" i="15"/>
  <c r="B175" i="15"/>
  <c r="A175" i="15"/>
  <c r="E174" i="15"/>
  <c r="D174" i="15"/>
  <c r="B174" i="15"/>
  <c r="A174" i="15"/>
  <c r="E173" i="15"/>
  <c r="D173" i="15"/>
  <c r="B173" i="15"/>
  <c r="A173" i="15"/>
  <c r="C173" i="15" s="1"/>
  <c r="E172" i="15"/>
  <c r="D172" i="15"/>
  <c r="B172" i="15"/>
  <c r="A172" i="15"/>
  <c r="E171" i="15"/>
  <c r="D171" i="15"/>
  <c r="B171" i="15"/>
  <c r="A171" i="15"/>
  <c r="C171" i="15" s="1"/>
  <c r="E170" i="15"/>
  <c r="D170" i="15"/>
  <c r="B170" i="15"/>
  <c r="A170" i="15"/>
  <c r="C170" i="15" s="1"/>
  <c r="E169" i="15"/>
  <c r="D169" i="15"/>
  <c r="B169" i="15"/>
  <c r="A169" i="15"/>
  <c r="C169" i="15" s="1"/>
  <c r="E168" i="15"/>
  <c r="D168" i="15"/>
  <c r="C168" i="15"/>
  <c r="B168" i="15"/>
  <c r="A168" i="15"/>
  <c r="E167" i="15"/>
  <c r="B167" i="15"/>
  <c r="A167" i="15"/>
  <c r="C167" i="15" s="1"/>
  <c r="D166" i="15"/>
  <c r="B166" i="15"/>
  <c r="A166" i="15"/>
  <c r="E166" i="15" s="1"/>
  <c r="E165" i="15"/>
  <c r="D165" i="15"/>
  <c r="C165" i="15"/>
  <c r="B165" i="15"/>
  <c r="A165" i="15"/>
  <c r="E164" i="15"/>
  <c r="C164" i="15"/>
  <c r="A164" i="15"/>
  <c r="E163" i="15"/>
  <c r="B163" i="15"/>
  <c r="A163" i="15"/>
  <c r="C163" i="15" s="1"/>
  <c r="A162" i="15"/>
  <c r="A161" i="15"/>
  <c r="L160" i="15"/>
  <c r="E160" i="15"/>
  <c r="A160" i="15"/>
  <c r="A159" i="15"/>
  <c r="E158" i="15"/>
  <c r="D158" i="15"/>
  <c r="C158" i="15"/>
  <c r="B158" i="15"/>
  <c r="A158" i="15"/>
  <c r="A157" i="15"/>
  <c r="A156" i="15"/>
  <c r="E155" i="15"/>
  <c r="D155" i="15"/>
  <c r="A155" i="15"/>
  <c r="E154" i="15"/>
  <c r="D154" i="15"/>
  <c r="B154" i="15"/>
  <c r="A154" i="15"/>
  <c r="E153" i="15"/>
  <c r="A153" i="15"/>
  <c r="A152" i="15"/>
  <c r="A151" i="15"/>
  <c r="E150" i="15"/>
  <c r="D150" i="15"/>
  <c r="A150" i="15"/>
  <c r="E149" i="15"/>
  <c r="A149" i="15"/>
  <c r="E148" i="15"/>
  <c r="D148" i="15"/>
  <c r="C148" i="15"/>
  <c r="B148" i="15"/>
  <c r="A148" i="15"/>
  <c r="B147" i="15"/>
  <c r="A147" i="15"/>
  <c r="D146" i="15"/>
  <c r="A146" i="15"/>
  <c r="C145" i="15"/>
  <c r="A145" i="15"/>
  <c r="A144" i="15"/>
  <c r="B143" i="15"/>
  <c r="A143" i="15"/>
  <c r="E142" i="15"/>
  <c r="A142" i="15"/>
  <c r="E141" i="15"/>
  <c r="C141" i="15"/>
  <c r="A141" i="15"/>
  <c r="E140" i="15"/>
  <c r="C140" i="15"/>
  <c r="B140" i="15"/>
  <c r="A140" i="15"/>
  <c r="A139" i="15"/>
  <c r="A138" i="15"/>
  <c r="B137" i="15"/>
  <c r="A137" i="15"/>
  <c r="D137" i="15" s="1"/>
  <c r="E136" i="15"/>
  <c r="C136" i="15"/>
  <c r="B136" i="15"/>
  <c r="A136" i="15"/>
  <c r="E135" i="15"/>
  <c r="C135" i="15"/>
  <c r="A135" i="15"/>
  <c r="E134" i="15"/>
  <c r="A134" i="15"/>
  <c r="E133" i="15"/>
  <c r="D133" i="15"/>
  <c r="B133" i="15"/>
  <c r="A133" i="15"/>
  <c r="E132" i="15"/>
  <c r="D132" i="15"/>
  <c r="B132" i="15"/>
  <c r="A132" i="15"/>
  <c r="A131" i="15"/>
  <c r="D130" i="15"/>
  <c r="B130" i="15"/>
  <c r="A130" i="15"/>
  <c r="E129" i="15"/>
  <c r="B129" i="15"/>
  <c r="A129" i="15"/>
  <c r="A128" i="15"/>
  <c r="D127" i="15"/>
  <c r="B127" i="15"/>
  <c r="A127" i="15"/>
  <c r="C127" i="15" s="1"/>
  <c r="E126" i="15"/>
  <c r="D126" i="15"/>
  <c r="C126" i="15"/>
  <c r="B126" i="15"/>
  <c r="A126" i="15"/>
  <c r="E125" i="15"/>
  <c r="D125" i="15"/>
  <c r="C125" i="15"/>
  <c r="A125" i="15"/>
  <c r="B125" i="15" s="1"/>
  <c r="E124" i="15"/>
  <c r="C124" i="15"/>
  <c r="A124" i="15"/>
  <c r="D123" i="15"/>
  <c r="B123" i="15"/>
  <c r="A123" i="15"/>
  <c r="C122" i="15"/>
  <c r="B122" i="15"/>
  <c r="A122" i="15"/>
  <c r="C121" i="15"/>
  <c r="B121" i="15"/>
  <c r="A121" i="15"/>
  <c r="E120" i="15"/>
  <c r="C120" i="15"/>
  <c r="B120" i="15"/>
  <c r="A120" i="15"/>
  <c r="E119" i="15"/>
  <c r="C119" i="15"/>
  <c r="B119" i="15"/>
  <c r="A119" i="15"/>
  <c r="E118" i="15"/>
  <c r="C118" i="15"/>
  <c r="B118" i="15"/>
  <c r="A118" i="15"/>
  <c r="E117" i="15"/>
  <c r="C117" i="15"/>
  <c r="B117" i="15"/>
  <c r="A117" i="15"/>
  <c r="D116" i="15"/>
  <c r="C116" i="15"/>
  <c r="A116" i="15"/>
  <c r="D115" i="15"/>
  <c r="A115" i="15"/>
  <c r="E114" i="15"/>
  <c r="C114" i="15"/>
  <c r="A114" i="15"/>
  <c r="A113" i="15"/>
  <c r="E112" i="15"/>
  <c r="D112" i="15"/>
  <c r="C112" i="15"/>
  <c r="B112" i="15"/>
  <c r="A112" i="15"/>
  <c r="E111" i="15"/>
  <c r="D111" i="15"/>
  <c r="C111" i="15"/>
  <c r="B111" i="15"/>
  <c r="A111" i="15"/>
  <c r="E110" i="15"/>
  <c r="D110" i="15"/>
  <c r="B110" i="15"/>
  <c r="A110" i="15"/>
  <c r="B109" i="15"/>
  <c r="A109" i="15"/>
  <c r="E108" i="15"/>
  <c r="B108" i="15"/>
  <c r="A108" i="15"/>
  <c r="E107" i="15"/>
  <c r="D107" i="15"/>
  <c r="C107" i="15"/>
  <c r="B107" i="15"/>
  <c r="A107" i="15"/>
  <c r="E106" i="15"/>
  <c r="D106" i="15"/>
  <c r="C106" i="15"/>
  <c r="B106" i="15"/>
  <c r="A106" i="15"/>
  <c r="D105" i="15"/>
  <c r="C105" i="15"/>
  <c r="A105" i="15"/>
  <c r="E104" i="15"/>
  <c r="D104" i="15"/>
  <c r="C104" i="15"/>
  <c r="A104" i="15"/>
  <c r="B104" i="15" s="1"/>
  <c r="E103" i="15"/>
  <c r="B103" i="15"/>
  <c r="A103" i="15"/>
  <c r="D103" i="15" s="1"/>
  <c r="D102" i="15"/>
  <c r="B102" i="15"/>
  <c r="A102" i="15"/>
  <c r="A101" i="15"/>
  <c r="B100" i="15"/>
  <c r="A100" i="15"/>
  <c r="E99" i="15"/>
  <c r="D99" i="15"/>
  <c r="C99" i="15"/>
  <c r="A99" i="15"/>
  <c r="A98" i="15"/>
  <c r="E97" i="15"/>
  <c r="D97" i="15"/>
  <c r="C97" i="15"/>
  <c r="B97" i="15"/>
  <c r="A97" i="15"/>
  <c r="D96" i="15"/>
  <c r="C96" i="15"/>
  <c r="B96" i="15"/>
  <c r="A96" i="15"/>
  <c r="A95" i="15"/>
  <c r="E94" i="15"/>
  <c r="D94" i="15"/>
  <c r="C94" i="15"/>
  <c r="A94" i="15"/>
  <c r="B94" i="15" s="1"/>
  <c r="E93" i="15"/>
  <c r="B93" i="15"/>
  <c r="A93" i="15"/>
  <c r="D93" i="15" s="1"/>
  <c r="A92" i="15"/>
  <c r="C91" i="15"/>
  <c r="A91" i="15"/>
  <c r="E90" i="15"/>
  <c r="C90" i="15"/>
  <c r="A90" i="15"/>
  <c r="E89" i="15"/>
  <c r="D89" i="15"/>
  <c r="C89" i="15"/>
  <c r="A89" i="15"/>
  <c r="E88" i="15"/>
  <c r="A88" i="15"/>
  <c r="D87" i="15"/>
  <c r="A87" i="15"/>
  <c r="E86" i="15"/>
  <c r="A86" i="15"/>
  <c r="E85" i="15"/>
  <c r="D85" i="15"/>
  <c r="C85" i="15"/>
  <c r="A85" i="15"/>
  <c r="E84" i="15"/>
  <c r="D84" i="15"/>
  <c r="C84" i="15"/>
  <c r="A84" i="15"/>
  <c r="B84" i="15" s="1"/>
  <c r="E83" i="15"/>
  <c r="B83" i="15"/>
  <c r="A83" i="15"/>
  <c r="D83" i="15" s="1"/>
  <c r="D82" i="15"/>
  <c r="A82" i="15"/>
  <c r="D81" i="15"/>
  <c r="A81" i="15"/>
  <c r="C80" i="15"/>
  <c r="B80" i="15"/>
  <c r="A80" i="15"/>
  <c r="D79" i="15"/>
  <c r="C79" i="15"/>
  <c r="A79" i="15"/>
  <c r="E78" i="15"/>
  <c r="D78" i="15"/>
  <c r="C78" i="15"/>
  <c r="B78" i="15"/>
  <c r="A78" i="15"/>
  <c r="D77" i="15"/>
  <c r="C77" i="15"/>
  <c r="A77" i="15"/>
  <c r="B76" i="15"/>
  <c r="A76" i="15"/>
  <c r="E75" i="15"/>
  <c r="D75" i="15"/>
  <c r="C75" i="15"/>
  <c r="B75" i="15"/>
  <c r="A75" i="15"/>
  <c r="E74" i="15"/>
  <c r="D74" i="15"/>
  <c r="C74" i="15"/>
  <c r="A74" i="15"/>
  <c r="B74" i="15" s="1"/>
  <c r="E73" i="15"/>
  <c r="B73" i="15"/>
  <c r="A73" i="15"/>
  <c r="D73" i="15" s="1"/>
  <c r="A72" i="15"/>
  <c r="D71" i="15"/>
  <c r="C71" i="15"/>
  <c r="A71" i="15"/>
  <c r="E70" i="15"/>
  <c r="C70" i="15"/>
  <c r="A70" i="15"/>
  <c r="C69" i="15"/>
  <c r="B69" i="15"/>
  <c r="A69" i="15"/>
  <c r="E68" i="15"/>
  <c r="D68" i="15"/>
  <c r="C68" i="15"/>
  <c r="B68" i="15"/>
  <c r="A68" i="15"/>
  <c r="E67" i="15"/>
  <c r="D67" i="15"/>
  <c r="B67" i="15"/>
  <c r="A67" i="15"/>
  <c r="A66" i="15"/>
  <c r="C65" i="15"/>
  <c r="B65" i="15"/>
  <c r="A65" i="15"/>
  <c r="E64" i="15"/>
  <c r="D64" i="15"/>
  <c r="C64" i="15"/>
  <c r="A64" i="15"/>
  <c r="B64" i="15" s="1"/>
  <c r="E63" i="15"/>
  <c r="B63" i="15"/>
  <c r="A63" i="15"/>
  <c r="D63" i="15" s="1"/>
  <c r="B62" i="15"/>
  <c r="A62" i="15"/>
  <c r="D61" i="15"/>
  <c r="A61" i="15"/>
  <c r="E60" i="15"/>
  <c r="D60" i="15"/>
  <c r="C60" i="15"/>
  <c r="A60" i="15"/>
  <c r="E59" i="15"/>
  <c r="D59" i="15"/>
  <c r="C59" i="15"/>
  <c r="B59" i="15"/>
  <c r="A59" i="15"/>
  <c r="E58" i="15"/>
  <c r="D58" i="15"/>
  <c r="C58" i="15"/>
  <c r="B58" i="15"/>
  <c r="A58" i="15"/>
  <c r="E57" i="15"/>
  <c r="D57" i="15"/>
  <c r="C57" i="15"/>
  <c r="B57" i="15"/>
  <c r="A57" i="15"/>
  <c r="E56" i="15"/>
  <c r="D56" i="15"/>
  <c r="C56" i="15"/>
  <c r="B56" i="15"/>
  <c r="A56" i="15"/>
  <c r="E55" i="15"/>
  <c r="D55" i="15"/>
  <c r="C55" i="15"/>
  <c r="B55" i="15"/>
  <c r="A55" i="15"/>
  <c r="E54" i="15"/>
  <c r="D54" i="15"/>
  <c r="C54" i="15"/>
  <c r="A54" i="15"/>
  <c r="B54" i="15" s="1"/>
  <c r="A53" i="15"/>
  <c r="A52" i="15"/>
  <c r="E51" i="15"/>
  <c r="D51" i="15"/>
  <c r="C51" i="15"/>
  <c r="B51" i="15"/>
  <c r="A51" i="15"/>
  <c r="E50" i="15"/>
  <c r="D50" i="15"/>
  <c r="C50" i="15"/>
  <c r="B50" i="15"/>
  <c r="A50" i="15"/>
  <c r="E49" i="15"/>
  <c r="D49" i="15"/>
  <c r="C49" i="15"/>
  <c r="A49" i="15"/>
  <c r="A48" i="15"/>
  <c r="E47" i="15"/>
  <c r="D47" i="15"/>
  <c r="C47" i="15"/>
  <c r="B47" i="15"/>
  <c r="A47" i="15"/>
  <c r="A46" i="15"/>
  <c r="E45" i="15"/>
  <c r="D45" i="15"/>
  <c r="C45" i="15"/>
  <c r="B45" i="15"/>
  <c r="A45" i="15"/>
  <c r="E44" i="15"/>
  <c r="D44" i="15"/>
  <c r="C44" i="15"/>
  <c r="A44" i="15"/>
  <c r="B44" i="15" s="1"/>
  <c r="E43" i="15"/>
  <c r="C43" i="15"/>
  <c r="A43" i="15"/>
  <c r="D43" i="15" s="1"/>
  <c r="E42" i="15"/>
  <c r="C42" i="15"/>
  <c r="A42" i="15"/>
  <c r="E41" i="15"/>
  <c r="D41" i="15"/>
  <c r="A41" i="15"/>
  <c r="E40" i="15"/>
  <c r="B40" i="15"/>
  <c r="A40" i="15"/>
  <c r="C39" i="15"/>
  <c r="A39" i="15"/>
  <c r="A38" i="15"/>
  <c r="A37" i="15"/>
  <c r="D36" i="15"/>
  <c r="C36" i="15"/>
  <c r="B36" i="15"/>
  <c r="A36" i="15"/>
  <c r="A35" i="15"/>
  <c r="L34" i="15"/>
  <c r="E34" i="15"/>
  <c r="D34" i="15"/>
  <c r="C34" i="15"/>
  <c r="B34" i="15"/>
  <c r="A34" i="15"/>
  <c r="E33" i="15"/>
  <c r="L33" i="15" s="1"/>
  <c r="D33" i="15"/>
  <c r="B33" i="15"/>
  <c r="A33" i="15"/>
  <c r="E32" i="15"/>
  <c r="L32" i="15" s="1"/>
  <c r="D32" i="15"/>
  <c r="C32" i="15"/>
  <c r="A32" i="15"/>
  <c r="E31" i="15"/>
  <c r="D31" i="15"/>
  <c r="C31" i="15"/>
  <c r="B31" i="15"/>
  <c r="A31" i="15"/>
  <c r="E30" i="15"/>
  <c r="D30" i="15"/>
  <c r="C30" i="15"/>
  <c r="B30" i="15"/>
  <c r="A30" i="15"/>
  <c r="E29" i="15"/>
  <c r="D29" i="15"/>
  <c r="C29" i="15"/>
  <c r="B29" i="15"/>
  <c r="A29" i="15"/>
  <c r="E28" i="15"/>
  <c r="D28" i="15"/>
  <c r="C28" i="15"/>
  <c r="A28" i="15"/>
  <c r="B28" i="15" s="1"/>
  <c r="E27" i="15"/>
  <c r="B27" i="15"/>
  <c r="A27" i="15"/>
  <c r="D27" i="15" s="1"/>
  <c r="D26" i="15"/>
  <c r="B26" i="15"/>
  <c r="A26" i="15"/>
  <c r="D25" i="15"/>
  <c r="A25" i="15"/>
  <c r="A24" i="15"/>
  <c r="E23" i="15"/>
  <c r="D23" i="15"/>
  <c r="C23" i="15"/>
  <c r="B23" i="15"/>
  <c r="A23" i="15"/>
  <c r="A22" i="15"/>
  <c r="E21" i="15"/>
  <c r="D21" i="15"/>
  <c r="C21" i="15"/>
  <c r="B21" i="15"/>
  <c r="A21" i="15"/>
  <c r="A20" i="15"/>
  <c r="D19" i="15"/>
  <c r="A19" i="15"/>
  <c r="O18" i="15"/>
  <c r="L18" i="15"/>
  <c r="E18" i="15"/>
  <c r="D18" i="15"/>
  <c r="C18" i="15"/>
  <c r="A18" i="15"/>
  <c r="B18" i="15" s="1"/>
  <c r="O17" i="15"/>
  <c r="L17" i="15"/>
  <c r="E17" i="15"/>
  <c r="B17" i="15"/>
  <c r="A17" i="15"/>
  <c r="D17" i="15" s="1"/>
  <c r="A16" i="15"/>
  <c r="D15" i="15"/>
  <c r="A15" i="15"/>
  <c r="E14" i="15"/>
  <c r="D14" i="15"/>
  <c r="C14" i="15"/>
  <c r="A14" i="15"/>
  <c r="E13" i="15"/>
  <c r="L13" i="15" s="1"/>
  <c r="D13" i="15"/>
  <c r="C13" i="15"/>
  <c r="B13" i="15"/>
  <c r="A13" i="15"/>
  <c r="E12" i="15"/>
  <c r="D12" i="15"/>
  <c r="C12" i="15"/>
  <c r="B12" i="15"/>
  <c r="A12" i="15"/>
  <c r="H11" i="15"/>
  <c r="C11" i="15"/>
  <c r="B11" i="15"/>
  <c r="A11" i="15"/>
  <c r="A10" i="15"/>
  <c r="E9" i="15"/>
  <c r="C9" i="15"/>
  <c r="B9" i="15"/>
  <c r="A9" i="15"/>
  <c r="D9" i="15" s="1"/>
  <c r="L8" i="15"/>
  <c r="H8" i="15"/>
  <c r="E8" i="15"/>
  <c r="O8" i="15" s="1"/>
  <c r="D8" i="15"/>
  <c r="C8" i="15"/>
  <c r="B8" i="15"/>
  <c r="A8" i="15"/>
  <c r="H7" i="15"/>
  <c r="E7" i="15"/>
  <c r="A7" i="15"/>
  <c r="A6" i="15"/>
  <c r="E5" i="15"/>
  <c r="D5" i="15"/>
  <c r="C5" i="15"/>
  <c r="B5" i="15"/>
  <c r="A5" i="15"/>
  <c r="H4" i="15"/>
  <c r="D4" i="15"/>
  <c r="B4" i="15"/>
  <c r="A4" i="15"/>
  <c r="E3" i="15"/>
  <c r="D3" i="15"/>
  <c r="A3" i="15"/>
  <c r="A32" i="14"/>
  <c r="X334" i="13"/>
  <c r="X333" i="13"/>
  <c r="X332" i="13"/>
  <c r="X331" i="13"/>
  <c r="X330" i="13"/>
  <c r="X329" i="13"/>
  <c r="X328" i="13"/>
  <c r="X327" i="13"/>
  <c r="X326" i="13"/>
  <c r="X325" i="13"/>
  <c r="X324" i="13"/>
  <c r="X323" i="13"/>
  <c r="X322" i="13"/>
  <c r="X321" i="13"/>
  <c r="X320" i="13"/>
  <c r="X319" i="13"/>
  <c r="X317" i="13"/>
  <c r="X316" i="13"/>
  <c r="X315" i="13"/>
  <c r="X314" i="13"/>
  <c r="X313" i="13"/>
  <c r="X312" i="13"/>
  <c r="X311" i="13"/>
  <c r="X310" i="13"/>
  <c r="X309" i="13"/>
  <c r="X307" i="13"/>
  <c r="X306" i="13"/>
  <c r="X305" i="13"/>
  <c r="X237" i="13"/>
  <c r="X234" i="13"/>
  <c r="X233" i="13"/>
  <c r="X232" i="13"/>
  <c r="X231" i="13"/>
  <c r="X230" i="13"/>
  <c r="X229" i="13"/>
  <c r="X228" i="13"/>
  <c r="X226" i="13"/>
  <c r="X223" i="13"/>
  <c r="X222" i="13"/>
  <c r="X221" i="13"/>
  <c r="X220" i="13"/>
  <c r="X219" i="13"/>
  <c r="X218" i="13"/>
  <c r="X217" i="13"/>
  <c r="X216" i="13"/>
  <c r="X215" i="13"/>
  <c r="X214" i="13"/>
  <c r="X213" i="13"/>
  <c r="X212" i="13"/>
  <c r="X211" i="13"/>
  <c r="X210" i="13"/>
  <c r="X209" i="13"/>
  <c r="X208" i="13"/>
  <c r="X207" i="13"/>
  <c r="X206" i="13"/>
  <c r="X205" i="13"/>
  <c r="X204" i="13"/>
  <c r="X203" i="13"/>
  <c r="X202" i="13"/>
  <c r="X201" i="13"/>
  <c r="X200" i="13"/>
  <c r="X199" i="13"/>
  <c r="X198" i="13"/>
  <c r="X197" i="13"/>
  <c r="X196" i="13"/>
  <c r="X195" i="13"/>
  <c r="X194" i="13"/>
  <c r="X193" i="13"/>
  <c r="X192" i="13"/>
  <c r="X191" i="13"/>
  <c r="X190" i="13"/>
  <c r="X189" i="13"/>
  <c r="X188" i="13"/>
  <c r="X187" i="13"/>
  <c r="X186" i="13"/>
  <c r="X185" i="13"/>
  <c r="X184" i="13"/>
  <c r="X183" i="13"/>
  <c r="X182" i="13"/>
  <c r="X181" i="13"/>
  <c r="X180" i="13"/>
  <c r="X179" i="13"/>
  <c r="X178" i="13"/>
  <c r="X177" i="13"/>
  <c r="X176" i="13"/>
  <c r="X175" i="13"/>
  <c r="X174" i="13"/>
  <c r="X173" i="13"/>
  <c r="X172" i="13"/>
  <c r="X171" i="13"/>
  <c r="X170" i="13"/>
  <c r="X169" i="13"/>
  <c r="X168" i="13"/>
  <c r="X167" i="13"/>
  <c r="X166" i="13"/>
  <c r="X165" i="13"/>
  <c r="X164" i="13"/>
  <c r="X163" i="13"/>
  <c r="X162" i="13"/>
  <c r="X161" i="13"/>
  <c r="X159" i="13"/>
  <c r="X158" i="13"/>
  <c r="X157" i="13"/>
  <c r="X156" i="13"/>
  <c r="X155" i="13"/>
  <c r="X154" i="13"/>
  <c r="X153" i="13"/>
  <c r="X152" i="13"/>
  <c r="X151" i="13"/>
  <c r="X150" i="13"/>
  <c r="X149" i="13"/>
  <c r="X148" i="13"/>
  <c r="X147" i="13"/>
  <c r="X146" i="13"/>
  <c r="X145" i="13"/>
  <c r="X144" i="13"/>
  <c r="X143" i="13"/>
  <c r="X142" i="13"/>
  <c r="X141" i="13"/>
  <c r="X140" i="13"/>
  <c r="X139" i="13"/>
  <c r="X138" i="13"/>
  <c r="X137" i="13"/>
  <c r="X136" i="13"/>
  <c r="X134" i="13"/>
  <c r="X133" i="13"/>
  <c r="X132" i="13"/>
  <c r="X131" i="13"/>
  <c r="X130" i="13"/>
  <c r="X129" i="13"/>
  <c r="X128" i="13"/>
  <c r="X127" i="13"/>
  <c r="X126" i="13"/>
  <c r="X125" i="13"/>
  <c r="X124" i="13"/>
  <c r="X123" i="13"/>
  <c r="X122" i="13"/>
  <c r="X121" i="13"/>
  <c r="X120" i="13"/>
  <c r="X119" i="13"/>
  <c r="X118" i="13"/>
  <c r="X117" i="13"/>
  <c r="X116" i="13"/>
  <c r="X115" i="13"/>
  <c r="X114" i="13"/>
  <c r="X113" i="13"/>
  <c r="X112" i="13"/>
  <c r="X111" i="13"/>
  <c r="X110" i="13"/>
  <c r="X109" i="13"/>
  <c r="X108" i="13"/>
  <c r="X107" i="13"/>
  <c r="X106" i="13"/>
  <c r="X105" i="13"/>
  <c r="X104" i="13"/>
  <c r="X103" i="13"/>
  <c r="X102" i="13"/>
  <c r="X101" i="13"/>
  <c r="X100" i="13"/>
  <c r="X99" i="13"/>
  <c r="X98" i="13"/>
  <c r="X97" i="13"/>
  <c r="X96" i="13"/>
  <c r="X95" i="13"/>
  <c r="X94" i="13"/>
  <c r="X93" i="13"/>
  <c r="X92" i="13"/>
  <c r="X91" i="13"/>
  <c r="X90" i="13"/>
  <c r="X89" i="13"/>
  <c r="X88" i="13"/>
  <c r="X86" i="13"/>
  <c r="X85" i="13"/>
  <c r="X84" i="13"/>
  <c r="X83" i="13"/>
  <c r="X82" i="13"/>
  <c r="X81" i="13"/>
  <c r="X80" i="13"/>
  <c r="X79" i="13"/>
  <c r="X78" i="13"/>
  <c r="X77" i="13"/>
  <c r="X76" i="13"/>
  <c r="X75" i="13"/>
  <c r="X74" i="13"/>
  <c r="X73" i="13"/>
  <c r="X72" i="13"/>
  <c r="X71" i="13"/>
  <c r="X70" i="13"/>
  <c r="X69" i="13"/>
  <c r="X68" i="13"/>
  <c r="X67" i="13"/>
  <c r="X66" i="13"/>
  <c r="X65" i="13"/>
  <c r="X64" i="13"/>
  <c r="X63" i="13"/>
  <c r="X62" i="13"/>
  <c r="X61" i="13"/>
  <c r="X60" i="13"/>
  <c r="X59" i="13"/>
  <c r="X58" i="13"/>
  <c r="X57" i="13"/>
  <c r="X56" i="13"/>
  <c r="X55" i="13"/>
  <c r="X54" i="13"/>
  <c r="X53" i="13"/>
  <c r="X52" i="13"/>
  <c r="X51" i="13"/>
  <c r="X50" i="13"/>
  <c r="X49" i="13"/>
  <c r="X48" i="13"/>
  <c r="X47" i="13"/>
  <c r="X46" i="13"/>
  <c r="X45" i="13"/>
  <c r="X44" i="13"/>
  <c r="X43" i="13"/>
  <c r="X42" i="13"/>
  <c r="X41" i="13"/>
  <c r="X40" i="13"/>
  <c r="X39" i="13"/>
  <c r="X38" i="13"/>
  <c r="X37" i="13"/>
  <c r="X31" i="13"/>
  <c r="X30" i="13"/>
  <c r="X29" i="13"/>
  <c r="X28" i="13"/>
  <c r="X27" i="13"/>
  <c r="X26" i="13"/>
  <c r="X25" i="13"/>
  <c r="X15" i="13"/>
  <c r="X14" i="13"/>
  <c r="X12" i="13"/>
  <c r="D385" i="12"/>
  <c r="C385" i="12"/>
  <c r="B385" i="12"/>
  <c r="D384" i="12"/>
  <c r="C384" i="12"/>
  <c r="B384" i="12"/>
  <c r="D383" i="12"/>
  <c r="C383" i="12"/>
  <c r="B383" i="12"/>
  <c r="D382" i="12"/>
  <c r="C382" i="12"/>
  <c r="B382" i="12"/>
  <c r="D381" i="12"/>
  <c r="C381" i="12"/>
  <c r="B381" i="12"/>
  <c r="D380" i="12"/>
  <c r="C380" i="12"/>
  <c r="B380" i="12"/>
  <c r="D379" i="12"/>
  <c r="C379" i="12"/>
  <c r="B379" i="12"/>
  <c r="D378" i="12"/>
  <c r="C378" i="12"/>
  <c r="B378" i="12"/>
  <c r="D377" i="12"/>
  <c r="C377" i="12"/>
  <c r="A377" i="12"/>
  <c r="D376" i="12"/>
  <c r="C376" i="12"/>
  <c r="B376" i="12"/>
  <c r="D375" i="12"/>
  <c r="C375" i="12"/>
  <c r="B375" i="12"/>
  <c r="D374" i="12"/>
  <c r="C374" i="12"/>
  <c r="B374" i="12"/>
  <c r="D373" i="12"/>
  <c r="C373" i="12"/>
  <c r="B373" i="12"/>
  <c r="D372" i="12"/>
  <c r="C372" i="12"/>
  <c r="B372" i="12"/>
  <c r="D371" i="12"/>
  <c r="C371" i="12"/>
  <c r="B371" i="12"/>
  <c r="D370" i="12"/>
  <c r="C370" i="12"/>
  <c r="B370" i="12"/>
  <c r="D369" i="12"/>
  <c r="C369" i="12"/>
  <c r="B369" i="12"/>
  <c r="D368" i="12"/>
  <c r="C368" i="12"/>
  <c r="B368" i="12"/>
  <c r="D367" i="12"/>
  <c r="C367" i="12"/>
  <c r="B367" i="12"/>
  <c r="D366" i="12"/>
  <c r="C366" i="12"/>
  <c r="B366" i="12"/>
  <c r="D365" i="12"/>
  <c r="C365" i="12"/>
  <c r="B365" i="12"/>
  <c r="D364" i="12"/>
  <c r="C364" i="12"/>
  <c r="B364" i="12"/>
  <c r="D363" i="12"/>
  <c r="C363" i="12"/>
  <c r="B363" i="12"/>
  <c r="D362" i="12"/>
  <c r="C362" i="12"/>
  <c r="B362" i="12"/>
  <c r="D361" i="12"/>
  <c r="C361" i="12"/>
  <c r="A361" i="12"/>
  <c r="D360" i="12"/>
  <c r="C360" i="12"/>
  <c r="B360" i="12"/>
  <c r="D359" i="12"/>
  <c r="C359" i="12"/>
  <c r="B359" i="12"/>
  <c r="D358" i="12"/>
  <c r="C358" i="12"/>
  <c r="B358" i="12"/>
  <c r="D357" i="12"/>
  <c r="C357" i="12"/>
  <c r="B357" i="12"/>
  <c r="D356" i="12"/>
  <c r="C356" i="12"/>
  <c r="B356" i="12"/>
  <c r="D355" i="12"/>
  <c r="C355" i="12"/>
  <c r="A355" i="12"/>
  <c r="D354" i="12"/>
  <c r="C354" i="12"/>
  <c r="B354" i="12"/>
  <c r="D353" i="12"/>
  <c r="C353" i="12"/>
  <c r="B353" i="12"/>
  <c r="D352" i="12"/>
  <c r="C352" i="12"/>
  <c r="B352" i="12"/>
  <c r="D351" i="12"/>
  <c r="C351" i="12"/>
  <c r="B351" i="12"/>
  <c r="D350" i="12"/>
  <c r="C350" i="12"/>
  <c r="B350" i="12"/>
  <c r="D349" i="12"/>
  <c r="C349" i="12"/>
  <c r="B349" i="12"/>
  <c r="D348" i="12"/>
  <c r="C348" i="12"/>
  <c r="B348" i="12"/>
  <c r="D347" i="12"/>
  <c r="C347" i="12"/>
  <c r="B347" i="12"/>
  <c r="D346" i="12"/>
  <c r="C346" i="12"/>
  <c r="B346" i="12"/>
  <c r="D345" i="12"/>
  <c r="C345" i="12"/>
  <c r="B345" i="12"/>
  <c r="D344" i="12"/>
  <c r="C344" i="12"/>
  <c r="B344" i="12"/>
  <c r="D343" i="12"/>
  <c r="C343" i="12"/>
  <c r="B343" i="12"/>
  <c r="D342" i="12"/>
  <c r="C342" i="12"/>
  <c r="B342" i="12"/>
  <c r="D341" i="12"/>
  <c r="C341" i="12"/>
  <c r="A341" i="12"/>
  <c r="D340" i="12"/>
  <c r="C340" i="12"/>
  <c r="B340" i="12"/>
  <c r="D339" i="12"/>
  <c r="C339" i="12"/>
  <c r="B339" i="12"/>
  <c r="D338" i="12"/>
  <c r="C338" i="12"/>
  <c r="B338" i="12"/>
  <c r="D337" i="12"/>
  <c r="C337" i="12"/>
  <c r="B337" i="12"/>
  <c r="D336" i="12"/>
  <c r="C336" i="12"/>
  <c r="B336" i="12"/>
  <c r="D335" i="12"/>
  <c r="C335" i="12"/>
  <c r="B335" i="12"/>
  <c r="D334" i="12"/>
  <c r="C334" i="12"/>
  <c r="B334" i="12"/>
  <c r="D333" i="12"/>
  <c r="C333" i="12"/>
  <c r="B333" i="12"/>
  <c r="D332" i="12"/>
  <c r="C332" i="12"/>
  <c r="A332" i="12"/>
  <c r="D331" i="12"/>
  <c r="C331" i="12"/>
  <c r="B331" i="12"/>
  <c r="D330" i="12"/>
  <c r="C330" i="12"/>
  <c r="B330" i="12"/>
  <c r="D329" i="12"/>
  <c r="C329" i="12"/>
  <c r="A329" i="12"/>
  <c r="D328" i="12"/>
  <c r="C328" i="12"/>
  <c r="B328" i="12"/>
  <c r="D327" i="12"/>
  <c r="C327" i="12"/>
  <c r="B327" i="12"/>
  <c r="D326" i="12"/>
  <c r="C326" i="12"/>
  <c r="A326" i="12"/>
  <c r="D325" i="12"/>
  <c r="C325" i="12"/>
  <c r="B325" i="12"/>
  <c r="D324" i="12"/>
  <c r="C324" i="12"/>
  <c r="B324" i="12"/>
  <c r="D323" i="12"/>
  <c r="C323" i="12"/>
  <c r="B323" i="12"/>
  <c r="D322" i="12"/>
  <c r="C322" i="12"/>
  <c r="A322" i="12"/>
  <c r="D321" i="12"/>
  <c r="C321" i="12"/>
  <c r="B321" i="12"/>
  <c r="D320" i="12"/>
  <c r="C320" i="12"/>
  <c r="B320" i="12"/>
  <c r="D319" i="12"/>
  <c r="C319" i="12"/>
  <c r="B319" i="12"/>
  <c r="D318" i="12"/>
  <c r="C318" i="12"/>
  <c r="B318" i="12"/>
  <c r="D317" i="12"/>
  <c r="C317" i="12"/>
  <c r="A317" i="12"/>
  <c r="D316" i="12"/>
  <c r="C316" i="12"/>
  <c r="B316" i="12"/>
  <c r="D315" i="12"/>
  <c r="C315" i="12"/>
  <c r="B315" i="12"/>
  <c r="D314" i="12"/>
  <c r="C314" i="12"/>
  <c r="B314" i="12"/>
  <c r="D313" i="12"/>
  <c r="C313" i="12"/>
  <c r="B313" i="12"/>
  <c r="D312" i="12"/>
  <c r="C312" i="12"/>
  <c r="B312" i="12"/>
  <c r="D311" i="12"/>
  <c r="C311" i="12"/>
  <c r="A311" i="12"/>
  <c r="D310" i="12"/>
  <c r="C310" i="12"/>
  <c r="B310" i="12"/>
  <c r="D309" i="12"/>
  <c r="C309" i="12"/>
  <c r="B309" i="12"/>
  <c r="D308" i="12"/>
  <c r="C308" i="12"/>
  <c r="B308" i="12"/>
  <c r="D307" i="12"/>
  <c r="C307" i="12"/>
  <c r="B307" i="12"/>
  <c r="D306" i="12"/>
  <c r="C306" i="12"/>
  <c r="B306" i="12"/>
  <c r="D305" i="12"/>
  <c r="C305" i="12"/>
  <c r="B305" i="12"/>
  <c r="D304" i="12"/>
  <c r="C304" i="12"/>
  <c r="B304" i="12"/>
  <c r="D303" i="12"/>
  <c r="C303" i="12"/>
  <c r="B303" i="12"/>
  <c r="D302" i="12"/>
  <c r="C302" i="12"/>
  <c r="A302" i="12"/>
  <c r="D301" i="12"/>
  <c r="C301" i="12"/>
  <c r="B301" i="12"/>
  <c r="D300" i="12"/>
  <c r="C300" i="12"/>
  <c r="B300" i="12"/>
  <c r="D299" i="12"/>
  <c r="C299" i="12"/>
  <c r="B299" i="12"/>
  <c r="D298" i="12"/>
  <c r="C298" i="12"/>
  <c r="B298" i="12"/>
  <c r="D297" i="12"/>
  <c r="C297" i="12"/>
  <c r="B297" i="12"/>
  <c r="D296" i="12"/>
  <c r="C296" i="12"/>
  <c r="B296" i="12"/>
  <c r="D295" i="12"/>
  <c r="C295" i="12"/>
  <c r="B295" i="12"/>
  <c r="D294" i="12"/>
  <c r="C294" i="12"/>
  <c r="B294" i="12"/>
  <c r="D293" i="12"/>
  <c r="C293" i="12"/>
  <c r="A293" i="12"/>
  <c r="D292" i="12"/>
  <c r="C292" i="12"/>
  <c r="B292" i="12"/>
  <c r="D291" i="12"/>
  <c r="C291" i="12"/>
  <c r="B291" i="12"/>
  <c r="D290" i="12"/>
  <c r="C290" i="12"/>
  <c r="B290" i="12"/>
  <c r="D289" i="12"/>
  <c r="C289" i="12"/>
  <c r="B289" i="12"/>
  <c r="D288" i="12"/>
  <c r="C288" i="12"/>
  <c r="B288" i="12"/>
  <c r="D287" i="12"/>
  <c r="C287" i="12"/>
  <c r="A287" i="12"/>
  <c r="D286" i="12"/>
  <c r="C286" i="12"/>
  <c r="B286" i="12"/>
  <c r="D285" i="12"/>
  <c r="C285" i="12"/>
  <c r="B285" i="12"/>
  <c r="D284" i="12"/>
  <c r="C284" i="12"/>
  <c r="B284" i="12"/>
  <c r="D283" i="12"/>
  <c r="C283" i="12"/>
  <c r="B283" i="12"/>
  <c r="D282" i="12"/>
  <c r="C282" i="12"/>
  <c r="B282" i="12"/>
  <c r="D281" i="12"/>
  <c r="C281" i="12"/>
  <c r="A281" i="12"/>
  <c r="D280" i="12"/>
  <c r="C280" i="12"/>
  <c r="B280" i="12"/>
  <c r="D279" i="12"/>
  <c r="C279" i="12"/>
  <c r="B279" i="12"/>
  <c r="D278" i="12"/>
  <c r="C278" i="12"/>
  <c r="B278" i="12"/>
  <c r="D277" i="12"/>
  <c r="C277" i="12"/>
  <c r="B277" i="12"/>
  <c r="D276" i="12"/>
  <c r="C276" i="12"/>
  <c r="B276" i="12"/>
  <c r="D275" i="12"/>
  <c r="C275" i="12"/>
  <c r="A275" i="12"/>
  <c r="D274" i="12"/>
  <c r="C274" i="12"/>
  <c r="B274" i="12"/>
  <c r="D273" i="12"/>
  <c r="C273" i="12"/>
  <c r="B273" i="12"/>
  <c r="D272" i="12"/>
  <c r="C272" i="12"/>
  <c r="A272" i="12"/>
  <c r="D271" i="12"/>
  <c r="C271" i="12"/>
  <c r="B271" i="12"/>
  <c r="D270" i="12"/>
  <c r="C270" i="12"/>
  <c r="B270" i="12"/>
  <c r="D269" i="12"/>
  <c r="C269" i="12"/>
  <c r="B269" i="12"/>
  <c r="D268" i="12"/>
  <c r="C268" i="12"/>
  <c r="B268" i="12"/>
  <c r="D267" i="12"/>
  <c r="C267" i="12"/>
  <c r="B267" i="12"/>
  <c r="D266" i="12"/>
  <c r="C266" i="12"/>
  <c r="B266" i="12"/>
  <c r="D265" i="12"/>
  <c r="C265" i="12"/>
  <c r="B265" i="12"/>
  <c r="D264" i="12"/>
  <c r="C264" i="12"/>
  <c r="B264" i="12"/>
  <c r="D263" i="12"/>
  <c r="C263" i="12"/>
  <c r="B263" i="12"/>
  <c r="D262" i="12"/>
  <c r="C262" i="12"/>
  <c r="B262" i="12"/>
  <c r="D261" i="12"/>
  <c r="C261" i="12"/>
  <c r="A261" i="12"/>
  <c r="D260" i="12"/>
  <c r="C260" i="12"/>
  <c r="B260" i="12"/>
  <c r="D259" i="12"/>
  <c r="C259" i="12"/>
  <c r="B259" i="12"/>
  <c r="D258" i="12"/>
  <c r="C258" i="12"/>
  <c r="B258" i="12"/>
  <c r="D257" i="12"/>
  <c r="C257" i="12"/>
  <c r="B257" i="12"/>
  <c r="D256" i="12"/>
  <c r="C256" i="12"/>
  <c r="B256" i="12"/>
  <c r="D255" i="12"/>
  <c r="C255" i="12"/>
  <c r="B255" i="12"/>
  <c r="D254" i="12"/>
  <c r="C254" i="12"/>
  <c r="B254" i="12"/>
  <c r="D253" i="12"/>
  <c r="C253" i="12"/>
  <c r="B253" i="12"/>
  <c r="D252" i="12"/>
  <c r="C252" i="12"/>
  <c r="B252" i="12"/>
  <c r="D251" i="12"/>
  <c r="C251" i="12"/>
  <c r="B251" i="12"/>
  <c r="D250" i="12"/>
  <c r="C250" i="12"/>
  <c r="B250" i="12"/>
  <c r="D249" i="12"/>
  <c r="C249" i="12"/>
  <c r="B249" i="12"/>
  <c r="D248" i="12"/>
  <c r="C248" i="12"/>
  <c r="A248" i="12"/>
  <c r="D247" i="12"/>
  <c r="C247" i="12"/>
  <c r="B247" i="12"/>
  <c r="D246" i="12"/>
  <c r="C246" i="12"/>
  <c r="B246" i="12"/>
  <c r="D245" i="12"/>
  <c r="C245" i="12"/>
  <c r="B245" i="12"/>
  <c r="D244" i="12"/>
  <c r="C244" i="12"/>
  <c r="B244" i="12"/>
  <c r="D243" i="12"/>
  <c r="C243" i="12"/>
  <c r="B243" i="12"/>
  <c r="D242" i="12"/>
  <c r="C242" i="12"/>
  <c r="B242" i="12"/>
  <c r="D241" i="12"/>
  <c r="C241" i="12"/>
  <c r="B241" i="12"/>
  <c r="D240" i="12"/>
  <c r="C240" i="12"/>
  <c r="B240" i="12"/>
  <c r="D239" i="12"/>
  <c r="C239" i="12"/>
  <c r="B239" i="12"/>
  <c r="D238" i="12"/>
  <c r="C238" i="12"/>
  <c r="B238" i="12"/>
  <c r="D237" i="12"/>
  <c r="C237" i="12"/>
  <c r="B237" i="12"/>
  <c r="D236" i="12"/>
  <c r="C236" i="12"/>
  <c r="B236" i="12"/>
  <c r="D235" i="12"/>
  <c r="C235" i="12"/>
  <c r="B235" i="12"/>
  <c r="D234" i="12"/>
  <c r="C234" i="12"/>
  <c r="B234" i="12"/>
  <c r="D233" i="12"/>
  <c r="C233" i="12"/>
  <c r="B233" i="12"/>
  <c r="D232" i="12"/>
  <c r="C232" i="12"/>
  <c r="B232" i="12"/>
  <c r="D231" i="12"/>
  <c r="C231" i="12"/>
  <c r="B231" i="12"/>
  <c r="D230" i="12"/>
  <c r="C230" i="12"/>
  <c r="B230" i="12"/>
  <c r="D229" i="12"/>
  <c r="C229" i="12"/>
  <c r="B229" i="12"/>
  <c r="D228" i="12"/>
  <c r="C228" i="12"/>
  <c r="B228" i="12"/>
  <c r="D227" i="12"/>
  <c r="C227" i="12"/>
  <c r="B227" i="12"/>
  <c r="D226" i="12"/>
  <c r="C226" i="12"/>
  <c r="B226" i="12"/>
  <c r="D225" i="12"/>
  <c r="C225" i="12"/>
  <c r="B225" i="12"/>
  <c r="D224" i="12"/>
  <c r="C224" i="12"/>
  <c r="B224" i="12"/>
  <c r="D223" i="12"/>
  <c r="C223" i="12"/>
  <c r="B223" i="12"/>
  <c r="D222" i="12"/>
  <c r="C222" i="12"/>
  <c r="B222" i="12"/>
  <c r="D221" i="12"/>
  <c r="C221" i="12"/>
  <c r="B221" i="12"/>
  <c r="D220" i="12"/>
  <c r="C220" i="12"/>
  <c r="B220" i="12"/>
  <c r="D219" i="12"/>
  <c r="C219" i="12"/>
  <c r="B219" i="12"/>
  <c r="D218" i="12"/>
  <c r="C218" i="12"/>
  <c r="A218" i="12"/>
  <c r="D217" i="12"/>
  <c r="C217" i="12"/>
  <c r="B217" i="12"/>
  <c r="D216" i="12"/>
  <c r="C216" i="12"/>
  <c r="B216" i="12"/>
  <c r="D215" i="12"/>
  <c r="C215" i="12"/>
  <c r="B215" i="12"/>
  <c r="D214" i="12"/>
  <c r="C214" i="12"/>
  <c r="B214" i="12"/>
  <c r="D213" i="12"/>
  <c r="C213" i="12"/>
  <c r="B213" i="12"/>
  <c r="D212" i="12"/>
  <c r="C212" i="12"/>
  <c r="B212" i="12"/>
  <c r="D211" i="12"/>
  <c r="C211" i="12"/>
  <c r="B211" i="12"/>
  <c r="D210" i="12"/>
  <c r="C210" i="12"/>
  <c r="B210" i="12"/>
  <c r="D209" i="12"/>
  <c r="C209" i="12"/>
  <c r="B209" i="12"/>
  <c r="D208" i="12"/>
  <c r="C208" i="12"/>
  <c r="A208" i="12"/>
  <c r="D207" i="12"/>
  <c r="C207" i="12"/>
  <c r="B207" i="12"/>
  <c r="D206" i="12"/>
  <c r="C206" i="12"/>
  <c r="B206" i="12"/>
  <c r="D205" i="12"/>
  <c r="C205" i="12"/>
  <c r="B205" i="12"/>
  <c r="D204" i="12"/>
  <c r="C204" i="12"/>
  <c r="B204" i="12"/>
  <c r="D203" i="12"/>
  <c r="C203" i="12"/>
  <c r="B203" i="12"/>
  <c r="D202" i="12"/>
  <c r="C202" i="12"/>
  <c r="B202" i="12"/>
  <c r="D201" i="12"/>
  <c r="C201" i="12"/>
  <c r="B201" i="12"/>
  <c r="D200" i="12"/>
  <c r="C200" i="12"/>
  <c r="B200" i="12"/>
  <c r="D199" i="12"/>
  <c r="C199" i="12"/>
  <c r="B199" i="12"/>
  <c r="D198" i="12"/>
  <c r="C198" i="12"/>
  <c r="B198" i="12"/>
  <c r="D197" i="12"/>
  <c r="C197" i="12"/>
  <c r="B197" i="12"/>
  <c r="D196" i="12"/>
  <c r="C196" i="12"/>
  <c r="B196" i="12"/>
  <c r="D195" i="12"/>
  <c r="C195" i="12"/>
  <c r="B195" i="12"/>
  <c r="D194" i="12"/>
  <c r="C194" i="12"/>
  <c r="B194" i="12"/>
  <c r="D193" i="12"/>
  <c r="C193" i="12"/>
  <c r="B193" i="12"/>
  <c r="D192" i="12"/>
  <c r="C192" i="12"/>
  <c r="B192" i="12"/>
  <c r="D191" i="12"/>
  <c r="C191" i="12"/>
  <c r="B191" i="12"/>
  <c r="D190" i="12"/>
  <c r="C190" i="12"/>
  <c r="B190" i="12"/>
  <c r="D189" i="12"/>
  <c r="C189" i="12"/>
  <c r="A189" i="12"/>
  <c r="D188" i="12"/>
  <c r="C188" i="12"/>
  <c r="B188" i="12"/>
  <c r="D187" i="12"/>
  <c r="C187" i="12"/>
  <c r="B187" i="12"/>
  <c r="D186" i="12"/>
  <c r="C186" i="12"/>
  <c r="B186" i="12"/>
  <c r="D185" i="12"/>
  <c r="C185" i="12"/>
  <c r="B185" i="12"/>
  <c r="D184" i="12"/>
  <c r="C184" i="12"/>
  <c r="B184" i="12"/>
  <c r="D183" i="12"/>
  <c r="C183" i="12"/>
  <c r="B183" i="12"/>
  <c r="D182" i="12"/>
  <c r="C182" i="12"/>
  <c r="A182" i="12"/>
  <c r="D181" i="12"/>
  <c r="C181" i="12"/>
  <c r="B181" i="12"/>
  <c r="D180" i="12"/>
  <c r="C180" i="12"/>
  <c r="B180" i="12"/>
  <c r="D179" i="12"/>
  <c r="C179" i="12"/>
  <c r="B179" i="12"/>
  <c r="D178" i="12"/>
  <c r="C178" i="12"/>
  <c r="B178" i="12"/>
  <c r="D177" i="12"/>
  <c r="C177" i="12"/>
  <c r="A177" i="12"/>
  <c r="D176" i="12"/>
  <c r="C176" i="12"/>
  <c r="B176" i="12"/>
  <c r="D175" i="12"/>
  <c r="C175" i="12"/>
  <c r="B175" i="12"/>
  <c r="D174" i="12"/>
  <c r="C174" i="12"/>
  <c r="B174" i="12"/>
  <c r="D173" i="12"/>
  <c r="C173" i="12"/>
  <c r="B173" i="12"/>
  <c r="D172" i="12"/>
  <c r="C172" i="12"/>
  <c r="B172" i="12"/>
  <c r="D171" i="12"/>
  <c r="C171" i="12"/>
  <c r="B171" i="12"/>
  <c r="D170" i="12"/>
  <c r="C170" i="12"/>
  <c r="B170" i="12"/>
  <c r="D169" i="12"/>
  <c r="C169" i="12"/>
  <c r="B169" i="12"/>
  <c r="D168" i="12"/>
  <c r="C168" i="12"/>
  <c r="B168" i="12"/>
  <c r="D167" i="12"/>
  <c r="C167" i="12"/>
  <c r="B167" i="12"/>
  <c r="D166" i="12"/>
  <c r="C166" i="12"/>
  <c r="B166" i="12"/>
  <c r="D165" i="12"/>
  <c r="C165" i="12"/>
  <c r="A165" i="12"/>
  <c r="D164" i="12"/>
  <c r="C164" i="12"/>
  <c r="B164" i="12"/>
  <c r="D163" i="12"/>
  <c r="C163" i="12"/>
  <c r="B163" i="12"/>
  <c r="D162" i="12"/>
  <c r="C162" i="12"/>
  <c r="B162" i="12"/>
  <c r="D161" i="12"/>
  <c r="C161" i="12"/>
  <c r="B161" i="12"/>
  <c r="D160" i="12"/>
  <c r="C160" i="12"/>
  <c r="B160" i="12"/>
  <c r="D159" i="12"/>
  <c r="C159" i="12"/>
  <c r="B159" i="12"/>
  <c r="D158" i="12"/>
  <c r="C158" i="12"/>
  <c r="B158" i="12"/>
  <c r="D157" i="12"/>
  <c r="C157" i="12"/>
  <c r="B157" i="12"/>
  <c r="D156" i="12"/>
  <c r="C156" i="12"/>
  <c r="B156" i="12"/>
  <c r="D155" i="12"/>
  <c r="C155" i="12"/>
  <c r="B155" i="12"/>
  <c r="D154" i="12"/>
  <c r="C154" i="12"/>
  <c r="B154" i="12"/>
  <c r="D153" i="12"/>
  <c r="C153" i="12"/>
  <c r="B153" i="12"/>
  <c r="D152" i="12"/>
  <c r="C152" i="12"/>
  <c r="B152" i="12"/>
  <c r="D151" i="12"/>
  <c r="C151" i="12"/>
  <c r="B151" i="12"/>
  <c r="D150" i="12"/>
  <c r="C150" i="12"/>
  <c r="B150" i="12"/>
  <c r="D149" i="12"/>
  <c r="C149" i="12"/>
  <c r="B149" i="12"/>
  <c r="D148" i="12"/>
  <c r="C148" i="12"/>
  <c r="A148" i="12"/>
  <c r="D147" i="12"/>
  <c r="C147" i="12"/>
  <c r="B147" i="12"/>
  <c r="D146" i="12"/>
  <c r="C146" i="12"/>
  <c r="B146" i="12"/>
  <c r="D145" i="12"/>
  <c r="C145" i="12"/>
  <c r="B145" i="12"/>
  <c r="D144" i="12"/>
  <c r="C144" i="12"/>
  <c r="B144" i="12"/>
  <c r="D143" i="12"/>
  <c r="C143" i="12"/>
  <c r="B143" i="12"/>
  <c r="D142" i="12"/>
  <c r="C142" i="12"/>
  <c r="B142" i="12"/>
  <c r="D141" i="12"/>
  <c r="C141" i="12"/>
  <c r="B141" i="12"/>
  <c r="D140" i="12"/>
  <c r="C140" i="12"/>
  <c r="B140" i="12"/>
  <c r="D139" i="12"/>
  <c r="C139" i="12"/>
  <c r="B139" i="12"/>
  <c r="D138" i="12"/>
  <c r="C138" i="12"/>
  <c r="B138" i="12"/>
  <c r="D137" i="12"/>
  <c r="C137" i="12"/>
  <c r="B137" i="12"/>
  <c r="D136" i="12"/>
  <c r="C136" i="12"/>
  <c r="B136" i="12"/>
  <c r="D135" i="12"/>
  <c r="C135" i="12"/>
  <c r="B135" i="12"/>
  <c r="D134" i="12"/>
  <c r="C134" i="12"/>
  <c r="B134" i="12"/>
  <c r="D133" i="12"/>
  <c r="C133" i="12"/>
  <c r="A133" i="12"/>
  <c r="D132" i="12"/>
  <c r="C132" i="12"/>
  <c r="B132" i="12"/>
  <c r="D131" i="12"/>
  <c r="C131" i="12"/>
  <c r="B131" i="12"/>
  <c r="D130" i="12"/>
  <c r="C130" i="12"/>
  <c r="B130" i="12"/>
  <c r="D129" i="12"/>
  <c r="C129" i="12"/>
  <c r="B129" i="12"/>
  <c r="D128" i="12"/>
  <c r="C128" i="12"/>
  <c r="B128" i="12"/>
  <c r="D127" i="12"/>
  <c r="C127" i="12"/>
  <c r="B127" i="12"/>
  <c r="D126" i="12"/>
  <c r="C126" i="12"/>
  <c r="B126" i="12"/>
  <c r="D125" i="12"/>
  <c r="C125" i="12"/>
  <c r="B125" i="12"/>
  <c r="D124" i="12"/>
  <c r="C124" i="12"/>
  <c r="B124" i="12"/>
  <c r="D123" i="12"/>
  <c r="C123" i="12"/>
  <c r="B123" i="12"/>
  <c r="D122" i="12"/>
  <c r="C122" i="12"/>
  <c r="B122" i="12"/>
  <c r="D121" i="12"/>
  <c r="C121" i="12"/>
  <c r="B121" i="12"/>
  <c r="D120" i="12"/>
  <c r="C120" i="12"/>
  <c r="B120" i="12"/>
  <c r="D119" i="12"/>
  <c r="C119" i="12"/>
  <c r="B119" i="12"/>
  <c r="D118" i="12"/>
  <c r="C118" i="12"/>
  <c r="B118" i="12"/>
  <c r="D117" i="12"/>
  <c r="C117" i="12"/>
  <c r="B117" i="12"/>
  <c r="D116" i="12"/>
  <c r="C116" i="12"/>
  <c r="B116" i="12"/>
  <c r="D115" i="12"/>
  <c r="C115" i="12"/>
  <c r="B115" i="12"/>
  <c r="D114" i="12"/>
  <c r="C114" i="12"/>
  <c r="B114" i="12"/>
  <c r="D113" i="12"/>
  <c r="C113" i="12"/>
  <c r="B113" i="12"/>
  <c r="D112" i="12"/>
  <c r="C112" i="12"/>
  <c r="B112" i="12"/>
  <c r="D111" i="12"/>
  <c r="C111" i="12"/>
  <c r="B111" i="12"/>
  <c r="D110" i="12"/>
  <c r="C110" i="12"/>
  <c r="B110" i="12"/>
  <c r="D109" i="12"/>
  <c r="C109" i="12"/>
  <c r="A109" i="12"/>
  <c r="D108" i="12"/>
  <c r="C108" i="12"/>
  <c r="B108" i="12"/>
  <c r="D107" i="12"/>
  <c r="C107" i="12"/>
  <c r="B107" i="12"/>
  <c r="D106" i="12"/>
  <c r="C106" i="12"/>
  <c r="B106" i="12"/>
  <c r="D105" i="12"/>
  <c r="C105" i="12"/>
  <c r="B105" i="12"/>
  <c r="D104" i="12"/>
  <c r="C104" i="12"/>
  <c r="B104" i="12"/>
  <c r="D103" i="12"/>
  <c r="C103" i="12"/>
  <c r="B103" i="12"/>
  <c r="D102" i="12"/>
  <c r="C102" i="12"/>
  <c r="B102" i="12"/>
  <c r="D101" i="12"/>
  <c r="C101" i="12"/>
  <c r="B101" i="12"/>
  <c r="D100" i="12"/>
  <c r="C100" i="12"/>
  <c r="B100" i="12"/>
  <c r="D99" i="12"/>
  <c r="C99" i="12"/>
  <c r="B99" i="12"/>
  <c r="D98" i="12"/>
  <c r="C98" i="12"/>
  <c r="B98" i="12"/>
  <c r="D97" i="12"/>
  <c r="C97" i="12"/>
  <c r="B97" i="12"/>
  <c r="D96" i="12"/>
  <c r="C96" i="12"/>
  <c r="B96" i="12"/>
  <c r="D95" i="12"/>
  <c r="C95" i="12"/>
  <c r="B95" i="12"/>
  <c r="D94" i="12"/>
  <c r="C94" i="12"/>
  <c r="B94" i="12"/>
  <c r="D93" i="12"/>
  <c r="C93" i="12"/>
  <c r="B93" i="12"/>
  <c r="D92" i="12"/>
  <c r="C92" i="12"/>
  <c r="B92" i="12"/>
  <c r="D91" i="12"/>
  <c r="C91" i="12"/>
  <c r="B91" i="12"/>
  <c r="D90" i="12"/>
  <c r="C90" i="12"/>
  <c r="B90" i="12"/>
  <c r="D89" i="12"/>
  <c r="C89" i="12"/>
  <c r="B89" i="12"/>
  <c r="D88" i="12"/>
  <c r="C88" i="12"/>
  <c r="B88" i="12"/>
  <c r="D87" i="12"/>
  <c r="C87" i="12"/>
  <c r="B87" i="12"/>
  <c r="D86" i="12"/>
  <c r="C86" i="12"/>
  <c r="B86" i="12"/>
  <c r="D85" i="12"/>
  <c r="C85" i="12"/>
  <c r="B85" i="12"/>
  <c r="D84" i="12"/>
  <c r="C84" i="12"/>
  <c r="B84" i="12"/>
  <c r="D83" i="12"/>
  <c r="C83" i="12"/>
  <c r="B83" i="12"/>
  <c r="D82" i="12"/>
  <c r="C82" i="12"/>
  <c r="B82" i="12"/>
  <c r="D81" i="12"/>
  <c r="C81" i="12"/>
  <c r="B81" i="12"/>
  <c r="D80" i="12"/>
  <c r="C80" i="12"/>
  <c r="B80" i="12"/>
  <c r="D79" i="12"/>
  <c r="C79" i="12"/>
  <c r="A79" i="12"/>
  <c r="D78" i="12"/>
  <c r="C78" i="12"/>
  <c r="B78" i="12"/>
  <c r="D77" i="12"/>
  <c r="C77" i="12"/>
  <c r="B77" i="12"/>
  <c r="D76" i="12"/>
  <c r="C76" i="12"/>
  <c r="B76" i="12"/>
  <c r="D75" i="12"/>
  <c r="C75" i="12"/>
  <c r="B75" i="12"/>
  <c r="D74" i="12"/>
  <c r="C74" i="12"/>
  <c r="B74" i="12"/>
  <c r="D73" i="12"/>
  <c r="C73" i="12"/>
  <c r="B73" i="12"/>
  <c r="D72" i="12"/>
  <c r="C72" i="12"/>
  <c r="B72" i="12"/>
  <c r="D71" i="12"/>
  <c r="C71" i="12"/>
  <c r="B71" i="12"/>
  <c r="D70" i="12"/>
  <c r="C70" i="12"/>
  <c r="B70" i="12"/>
  <c r="D69" i="12"/>
  <c r="C69" i="12"/>
  <c r="B69" i="12"/>
  <c r="D68" i="12"/>
  <c r="C68" i="12"/>
  <c r="B68" i="12"/>
  <c r="D67" i="12"/>
  <c r="C67" i="12"/>
  <c r="B67" i="12"/>
  <c r="D66" i="12"/>
  <c r="C66" i="12"/>
  <c r="B66" i="12"/>
  <c r="D65" i="12"/>
  <c r="C65" i="12"/>
  <c r="B65" i="12"/>
  <c r="D64" i="12"/>
  <c r="C64" i="12"/>
  <c r="B64" i="12"/>
  <c r="D63" i="12"/>
  <c r="C63" i="12"/>
  <c r="A63" i="12"/>
  <c r="D62" i="12"/>
  <c r="C62" i="12"/>
  <c r="B62" i="12"/>
  <c r="D61" i="12"/>
  <c r="C61" i="12"/>
  <c r="B61" i="12"/>
  <c r="D60" i="12"/>
  <c r="C60" i="12"/>
  <c r="B60" i="12"/>
  <c r="D59" i="12"/>
  <c r="C59" i="12"/>
  <c r="B59" i="12"/>
  <c r="D58" i="12"/>
  <c r="C58" i="12"/>
  <c r="B58" i="12"/>
  <c r="D57" i="12"/>
  <c r="C57" i="12"/>
  <c r="B57" i="12"/>
  <c r="D56" i="12"/>
  <c r="C56" i="12"/>
  <c r="B56" i="12"/>
  <c r="D55" i="12"/>
  <c r="C55" i="12"/>
  <c r="B55" i="12"/>
  <c r="D54" i="12"/>
  <c r="C54" i="12"/>
  <c r="B54" i="12"/>
  <c r="D53" i="12"/>
  <c r="C53" i="12"/>
  <c r="B53" i="12"/>
  <c r="D52" i="12"/>
  <c r="C52" i="12"/>
  <c r="B52" i="12"/>
  <c r="D51" i="12"/>
  <c r="C51" i="12"/>
  <c r="B51" i="12"/>
  <c r="D50" i="12"/>
  <c r="C50" i="12"/>
  <c r="B50" i="12"/>
  <c r="D49" i="12"/>
  <c r="C49" i="12"/>
  <c r="B49" i="12"/>
  <c r="D48" i="12"/>
  <c r="C48" i="12"/>
  <c r="B48" i="12"/>
  <c r="D47" i="12"/>
  <c r="C47" i="12"/>
  <c r="B47" i="12"/>
  <c r="D46" i="12"/>
  <c r="C46" i="12"/>
  <c r="A46" i="12"/>
  <c r="D45" i="12"/>
  <c r="C45" i="12"/>
  <c r="B45" i="12"/>
  <c r="D44" i="12"/>
  <c r="C44" i="12"/>
  <c r="B44" i="12"/>
  <c r="D43" i="12"/>
  <c r="C43" i="12"/>
  <c r="B43" i="12"/>
  <c r="D42" i="12"/>
  <c r="C42" i="12"/>
  <c r="B42" i="12"/>
  <c r="D41" i="12"/>
  <c r="C41" i="12"/>
  <c r="B41" i="12"/>
  <c r="D40" i="12"/>
  <c r="C40" i="12"/>
  <c r="A40" i="12"/>
  <c r="D39" i="12"/>
  <c r="C39" i="12"/>
  <c r="B39" i="12"/>
  <c r="D38" i="12"/>
  <c r="C38" i="12"/>
  <c r="B38" i="12"/>
  <c r="D37" i="12"/>
  <c r="C37" i="12"/>
  <c r="B37" i="12"/>
  <c r="D36" i="12"/>
  <c r="C36" i="12"/>
  <c r="B36" i="12"/>
  <c r="D35" i="12"/>
  <c r="C35" i="12"/>
  <c r="B35" i="12"/>
  <c r="D34" i="12"/>
  <c r="C34" i="12"/>
  <c r="B34" i="12"/>
  <c r="D33" i="12"/>
  <c r="C33" i="12"/>
  <c r="B33" i="12"/>
  <c r="D32" i="12"/>
  <c r="C32" i="12"/>
  <c r="A32" i="12"/>
  <c r="D31" i="12"/>
  <c r="B31" i="12"/>
  <c r="D30" i="12"/>
  <c r="B30" i="12"/>
  <c r="D29" i="12"/>
  <c r="B29" i="12"/>
  <c r="D28" i="12"/>
  <c r="B28" i="12"/>
  <c r="D27" i="12"/>
  <c r="B27" i="12"/>
  <c r="D26" i="12"/>
  <c r="B26" i="12"/>
  <c r="D25" i="12"/>
  <c r="B25" i="12"/>
  <c r="D23" i="12"/>
  <c r="C23" i="12"/>
  <c r="A23" i="12"/>
  <c r="D22" i="12"/>
  <c r="C22" i="12"/>
  <c r="B22" i="12"/>
  <c r="D21" i="12"/>
  <c r="C21" i="12"/>
  <c r="B21" i="12"/>
  <c r="D20" i="12"/>
  <c r="C20" i="12"/>
  <c r="B20" i="12"/>
  <c r="D19" i="12"/>
  <c r="C19" i="12"/>
  <c r="B19" i="12"/>
  <c r="D18" i="12"/>
  <c r="C18" i="12"/>
  <c r="B18" i="12"/>
  <c r="D17" i="12"/>
  <c r="C17" i="12"/>
  <c r="A17" i="12"/>
  <c r="D16" i="12"/>
  <c r="C16" i="12"/>
  <c r="B16" i="12"/>
  <c r="D15" i="12"/>
  <c r="C15" i="12"/>
  <c r="B15" i="12"/>
  <c r="D14" i="12"/>
  <c r="C14" i="12"/>
  <c r="B14" i="12"/>
  <c r="D13" i="12"/>
  <c r="C13" i="12"/>
  <c r="B13" i="12"/>
  <c r="D12" i="12"/>
  <c r="C12" i="12"/>
  <c r="B12" i="12"/>
  <c r="D11" i="12"/>
  <c r="C11" i="12"/>
  <c r="B11" i="12"/>
  <c r="D10" i="12"/>
  <c r="C10" i="12"/>
  <c r="B10" i="12"/>
  <c r="D9" i="12"/>
  <c r="C9" i="12"/>
  <c r="B9" i="12"/>
  <c r="D8" i="12"/>
  <c r="C8" i="12"/>
  <c r="B8" i="12"/>
  <c r="D7" i="12"/>
  <c r="C7" i="12"/>
  <c r="A7" i="12"/>
  <c r="B259" i="11"/>
  <c r="B258" i="11"/>
  <c r="B257" i="11"/>
  <c r="B256" i="11"/>
  <c r="B255" i="11"/>
  <c r="B254" i="11"/>
  <c r="B253" i="11"/>
  <c r="B252" i="11"/>
  <c r="B251" i="11"/>
  <c r="B250" i="11"/>
  <c r="B249" i="11"/>
  <c r="B248" i="11"/>
  <c r="A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A217" i="11"/>
  <c r="B216" i="11"/>
  <c r="B215" i="11"/>
  <c r="B214" i="11"/>
  <c r="B213" i="11"/>
  <c r="A212" i="11"/>
  <c r="B211" i="11"/>
  <c r="B210" i="11"/>
  <c r="B209" i="11"/>
  <c r="B208" i="11"/>
  <c r="A207" i="11"/>
  <c r="B206" i="11"/>
  <c r="B205" i="11"/>
  <c r="B204" i="11"/>
  <c r="B203" i="11"/>
  <c r="B202" i="11"/>
  <c r="B201" i="11"/>
  <c r="B200" i="11"/>
  <c r="A199" i="11"/>
  <c r="B198" i="11"/>
  <c r="B197" i="11"/>
  <c r="B196" i="11"/>
  <c r="B195" i="11"/>
  <c r="B194" i="11"/>
  <c r="B193" i="11"/>
  <c r="A192" i="11"/>
  <c r="B191" i="11"/>
  <c r="B190" i="11"/>
  <c r="A189" i="11"/>
  <c r="B188" i="11"/>
  <c r="B187" i="11"/>
  <c r="B186" i="11"/>
  <c r="B185" i="11"/>
  <c r="B184" i="11"/>
  <c r="B183" i="11"/>
  <c r="B182" i="11"/>
  <c r="B181" i="11"/>
  <c r="B180" i="11"/>
  <c r="B179" i="11"/>
  <c r="B178" i="11"/>
  <c r="B177" i="11"/>
  <c r="B176" i="11"/>
  <c r="B175" i="11"/>
  <c r="B174" i="11"/>
  <c r="A173" i="11"/>
  <c r="B172" i="11"/>
  <c r="B171" i="11"/>
  <c r="A170" i="11"/>
  <c r="B169" i="11"/>
  <c r="B168" i="11"/>
  <c r="B167" i="11"/>
  <c r="B166" i="11"/>
  <c r="B165" i="11"/>
  <c r="A164" i="11"/>
  <c r="B163" i="11"/>
  <c r="B162" i="11"/>
  <c r="B161" i="11"/>
  <c r="A160" i="11"/>
  <c r="B159" i="11"/>
  <c r="B158" i="11"/>
  <c r="B157" i="11"/>
  <c r="B156" i="11"/>
  <c r="B155" i="11"/>
  <c r="B154" i="11"/>
  <c r="B153" i="11"/>
  <c r="B152" i="11"/>
  <c r="B151" i="11"/>
  <c r="A150" i="11"/>
  <c r="B149" i="11"/>
  <c r="B148" i="11"/>
  <c r="B147" i="11"/>
  <c r="B146" i="11"/>
  <c r="A145" i="11"/>
  <c r="B144" i="11"/>
  <c r="B143" i="11"/>
  <c r="A142" i="11"/>
  <c r="B141" i="11"/>
  <c r="B140" i="11"/>
  <c r="B139" i="11"/>
  <c r="B138" i="11"/>
  <c r="B137" i="11"/>
  <c r="B136" i="11"/>
  <c r="A135" i="11"/>
  <c r="B134" i="11"/>
  <c r="B133" i="11"/>
  <c r="B132" i="11"/>
  <c r="B131" i="11"/>
  <c r="A130" i="11"/>
  <c r="B129" i="11"/>
  <c r="B128" i="11"/>
  <c r="B127" i="11"/>
  <c r="B126" i="11"/>
  <c r="A125" i="11"/>
  <c r="I120" i="11"/>
  <c r="G120" i="11"/>
  <c r="B120" i="11"/>
  <c r="I119" i="11"/>
  <c r="G119" i="11"/>
  <c r="B119" i="11"/>
  <c r="I118" i="11"/>
  <c r="G118" i="11"/>
  <c r="B118" i="11"/>
  <c r="I117" i="11"/>
  <c r="G117" i="11"/>
  <c r="B117" i="11"/>
  <c r="I116" i="11"/>
  <c r="G116" i="11"/>
  <c r="B116" i="11"/>
  <c r="I115" i="11"/>
  <c r="G115" i="11"/>
  <c r="B115" i="11"/>
  <c r="I114" i="11"/>
  <c r="G114" i="11"/>
  <c r="B114" i="11"/>
  <c r="I113" i="11"/>
  <c r="G113" i="11"/>
  <c r="B113" i="11"/>
  <c r="A112" i="11"/>
  <c r="I111" i="11"/>
  <c r="G111" i="11"/>
  <c r="B111" i="11"/>
  <c r="I110" i="11"/>
  <c r="G110" i="11"/>
  <c r="B110" i="11"/>
  <c r="I109" i="11"/>
  <c r="G109" i="11"/>
  <c r="B109" i="11"/>
  <c r="I108" i="11"/>
  <c r="G108" i="11"/>
  <c r="B108" i="11"/>
  <c r="I107" i="11"/>
  <c r="G107" i="11"/>
  <c r="B107" i="11"/>
  <c r="I106" i="11"/>
  <c r="G106" i="11"/>
  <c r="B106" i="11"/>
  <c r="I105" i="11"/>
  <c r="G105" i="11"/>
  <c r="B105" i="11"/>
  <c r="I104" i="11"/>
  <c r="G104" i="11"/>
  <c r="B104" i="11"/>
  <c r="I103" i="11"/>
  <c r="G103" i="11"/>
  <c r="B103" i="11"/>
  <c r="I102" i="11"/>
  <c r="G102" i="11"/>
  <c r="B102" i="11"/>
  <c r="I101" i="11"/>
  <c r="G101" i="11"/>
  <c r="B101" i="11"/>
  <c r="I100" i="11"/>
  <c r="G100" i="11"/>
  <c r="B100" i="11"/>
  <c r="I99" i="11"/>
  <c r="G99" i="11"/>
  <c r="B99" i="11"/>
  <c r="I98" i="11"/>
  <c r="G98" i="11"/>
  <c r="B98" i="11"/>
  <c r="I97" i="11"/>
  <c r="G97" i="11"/>
  <c r="B97" i="11"/>
  <c r="A96" i="11"/>
  <c r="I95" i="11"/>
  <c r="G95" i="11"/>
  <c r="B95" i="11"/>
  <c r="I94" i="11"/>
  <c r="G94" i="11"/>
  <c r="B94" i="11"/>
  <c r="I93" i="11"/>
  <c r="G93" i="11"/>
  <c r="B93" i="11"/>
  <c r="I92" i="11"/>
  <c r="G92" i="11"/>
  <c r="B92" i="11"/>
  <c r="I91" i="11"/>
  <c r="G91" i="11"/>
  <c r="B91" i="11"/>
  <c r="A90" i="11"/>
  <c r="I89" i="11"/>
  <c r="G89" i="11"/>
  <c r="B89" i="11"/>
  <c r="I88" i="11"/>
  <c r="G88" i="11"/>
  <c r="B88" i="11"/>
  <c r="I87" i="11"/>
  <c r="G87" i="11"/>
  <c r="B87" i="11"/>
  <c r="I86" i="11"/>
  <c r="G86" i="11"/>
  <c r="B86" i="11"/>
  <c r="I85" i="11"/>
  <c r="G85" i="11"/>
  <c r="B85" i="11"/>
  <c r="I84" i="11"/>
  <c r="G84" i="11"/>
  <c r="B84" i="11"/>
  <c r="I83" i="11"/>
  <c r="G83" i="11"/>
  <c r="B83" i="11"/>
  <c r="I82" i="11"/>
  <c r="G82" i="11"/>
  <c r="B82" i="11"/>
  <c r="I81" i="11"/>
  <c r="G81" i="11"/>
  <c r="B81" i="11"/>
  <c r="I80" i="11"/>
  <c r="G80" i="11"/>
  <c r="B80" i="11"/>
  <c r="I79" i="11"/>
  <c r="G79" i="11"/>
  <c r="B79" i="11"/>
  <c r="I78" i="11"/>
  <c r="G78" i="11"/>
  <c r="B78" i="11"/>
  <c r="I77" i="11"/>
  <c r="G77" i="11"/>
  <c r="B77" i="11"/>
  <c r="A76" i="11"/>
  <c r="I75" i="11"/>
  <c r="G75" i="11"/>
  <c r="B75" i="11"/>
  <c r="I74" i="11"/>
  <c r="G74" i="11"/>
  <c r="B74" i="11"/>
  <c r="I73" i="11"/>
  <c r="G73" i="11"/>
  <c r="B73" i="11"/>
  <c r="I72" i="11"/>
  <c r="G72" i="11"/>
  <c r="B72" i="11"/>
  <c r="I71" i="11"/>
  <c r="G71" i="11"/>
  <c r="B71" i="11"/>
  <c r="I70" i="11"/>
  <c r="G70" i="11"/>
  <c r="B70" i="11"/>
  <c r="I69" i="11"/>
  <c r="G69" i="11"/>
  <c r="B69" i="11"/>
  <c r="I68" i="11"/>
  <c r="G68" i="11"/>
  <c r="B68" i="11"/>
  <c r="A67" i="11"/>
  <c r="I66" i="11"/>
  <c r="G66" i="11"/>
  <c r="B66" i="11"/>
  <c r="I65" i="11"/>
  <c r="G65" i="11"/>
  <c r="B65" i="11"/>
  <c r="A64" i="11"/>
  <c r="I63" i="11"/>
  <c r="G63" i="11"/>
  <c r="B63" i="11"/>
  <c r="I62" i="11"/>
  <c r="G62" i="11"/>
  <c r="B62" i="11"/>
  <c r="A61" i="11"/>
  <c r="I60" i="11"/>
  <c r="G60" i="11"/>
  <c r="B60" i="11"/>
  <c r="I59" i="11"/>
  <c r="G59" i="11"/>
  <c r="B59" i="11"/>
  <c r="I58" i="11"/>
  <c r="G58" i="11"/>
  <c r="B58" i="11"/>
  <c r="A57" i="11"/>
  <c r="F82" i="8" s="1"/>
  <c r="I56" i="11"/>
  <c r="G56" i="11"/>
  <c r="B56" i="11"/>
  <c r="I55" i="11"/>
  <c r="G55" i="11"/>
  <c r="B55" i="11"/>
  <c r="I54" i="11"/>
  <c r="G54" i="11"/>
  <c r="B54" i="11"/>
  <c r="I53" i="11"/>
  <c r="G53" i="11"/>
  <c r="B53" i="11"/>
  <c r="A52" i="11"/>
  <c r="I51" i="11"/>
  <c r="I242" i="15" s="1"/>
  <c r="K242" i="15" s="1"/>
  <c r="G51" i="11"/>
  <c r="B51" i="11"/>
  <c r="I50" i="11"/>
  <c r="G50" i="11"/>
  <c r="G241" i="15" s="1"/>
  <c r="B50" i="11"/>
  <c r="I49" i="11"/>
  <c r="G49" i="11"/>
  <c r="B49" i="11"/>
  <c r="I48" i="11"/>
  <c r="G48" i="11"/>
  <c r="B48" i="11"/>
  <c r="I47" i="11"/>
  <c r="G47" i="11"/>
  <c r="B47" i="11"/>
  <c r="A46" i="11"/>
  <c r="A43" i="11"/>
  <c r="A42" i="11"/>
  <c r="A41" i="11"/>
  <c r="A40" i="11"/>
  <c r="A39" i="11"/>
  <c r="A38" i="11"/>
  <c r="G30" i="11"/>
  <c r="B30" i="11"/>
  <c r="G29" i="11"/>
  <c r="B29" i="11"/>
  <c r="B28" i="11"/>
  <c r="G28" i="11" s="1"/>
  <c r="B27" i="11"/>
  <c r="G27" i="11" s="1"/>
  <c r="B26" i="11"/>
  <c r="G26" i="11" s="1"/>
  <c r="G25" i="11"/>
  <c r="B25" i="11"/>
  <c r="B24" i="11"/>
  <c r="G24" i="11" s="1"/>
  <c r="G23" i="11"/>
  <c r="B23" i="11"/>
  <c r="B22" i="11"/>
  <c r="G22" i="11" s="1"/>
  <c r="G21" i="11"/>
  <c r="E21" i="11"/>
  <c r="D21" i="11"/>
  <c r="B21" i="11"/>
  <c r="C17" i="11"/>
  <c r="A13" i="11"/>
  <c r="C13" i="11" s="1"/>
  <c r="A12" i="11"/>
  <c r="C12" i="11" s="1"/>
  <c r="A10" i="11"/>
  <c r="A9" i="11"/>
  <c r="A8" i="11"/>
  <c r="A7" i="11"/>
  <c r="A6" i="11"/>
  <c r="A5" i="11"/>
  <c r="I2" i="11"/>
  <c r="I368" i="10"/>
  <c r="B368" i="10"/>
  <c r="E368" i="10" s="1"/>
  <c r="I367" i="10"/>
  <c r="B367" i="10"/>
  <c r="F367" i="10" s="1"/>
  <c r="I366" i="10"/>
  <c r="B366" i="10"/>
  <c r="I365" i="10"/>
  <c r="J365" i="10" s="1"/>
  <c r="B365" i="10"/>
  <c r="E365" i="10" s="1"/>
  <c r="I364" i="10"/>
  <c r="K364" i="10" s="1"/>
  <c r="B364" i="10"/>
  <c r="I363" i="10"/>
  <c r="K363" i="10" s="1"/>
  <c r="B363" i="10"/>
  <c r="E363" i="10" s="1"/>
  <c r="I362" i="10"/>
  <c r="L362" i="10" s="1"/>
  <c r="B362" i="10"/>
  <c r="I361" i="10"/>
  <c r="L361" i="10" s="1"/>
  <c r="B361" i="10"/>
  <c r="F361" i="10" s="1"/>
  <c r="I360" i="10"/>
  <c r="K360" i="10" s="1"/>
  <c r="B360" i="10"/>
  <c r="I359" i="10"/>
  <c r="B359" i="10"/>
  <c r="F359" i="10" s="1"/>
  <c r="I358" i="10"/>
  <c r="B358" i="10"/>
  <c r="D358" i="10" s="1"/>
  <c r="I357" i="10"/>
  <c r="K357" i="10" s="1"/>
  <c r="B357" i="10"/>
  <c r="I356" i="10"/>
  <c r="M356" i="10" s="1"/>
  <c r="B356" i="10"/>
  <c r="I355" i="10"/>
  <c r="M355" i="10" s="1"/>
  <c r="B355" i="10"/>
  <c r="E355" i="10" s="1"/>
  <c r="I354" i="10"/>
  <c r="B354" i="10"/>
  <c r="F354" i="10" s="1"/>
  <c r="I353" i="10"/>
  <c r="B353" i="10"/>
  <c r="D353" i="10" s="1"/>
  <c r="I352" i="10"/>
  <c r="M352" i="10" s="1"/>
  <c r="B352" i="10"/>
  <c r="D352" i="10" s="1"/>
  <c r="I351" i="10"/>
  <c r="M351" i="10" s="1"/>
  <c r="B351" i="10"/>
  <c r="I350" i="10"/>
  <c r="B350" i="10"/>
  <c r="I349" i="10"/>
  <c r="L349" i="10" s="1"/>
  <c r="B349" i="10"/>
  <c r="C349" i="10" s="1"/>
  <c r="I348" i="10"/>
  <c r="B348" i="10"/>
  <c r="C348" i="10" s="1"/>
  <c r="I347" i="10"/>
  <c r="L347" i="10" s="1"/>
  <c r="B347" i="10"/>
  <c r="D347" i="10" s="1"/>
  <c r="I346" i="10"/>
  <c r="M346" i="10" s="1"/>
  <c r="B346" i="10"/>
  <c r="I345" i="10"/>
  <c r="J345" i="10" s="1"/>
  <c r="B345" i="10"/>
  <c r="I344" i="10"/>
  <c r="M344" i="10" s="1"/>
  <c r="B344" i="10"/>
  <c r="I343" i="10"/>
  <c r="B343" i="10"/>
  <c r="I342" i="10"/>
  <c r="L342" i="10" s="1"/>
  <c r="B342" i="10"/>
  <c r="I341" i="10"/>
  <c r="M341" i="10" s="1"/>
  <c r="B341" i="10"/>
  <c r="D341" i="10" s="1"/>
  <c r="I340" i="10"/>
  <c r="B340" i="10"/>
  <c r="C340" i="10" s="1"/>
  <c r="I339" i="10"/>
  <c r="L339" i="10" s="1"/>
  <c r="B339" i="10"/>
  <c r="F339" i="10" s="1"/>
  <c r="I338" i="10"/>
  <c r="B338" i="10"/>
  <c r="F338" i="10" s="1"/>
  <c r="I337" i="10"/>
  <c r="B337" i="10"/>
  <c r="D337" i="10" s="1"/>
  <c r="I336" i="10"/>
  <c r="B336" i="10"/>
  <c r="E336" i="10" s="1"/>
  <c r="I335" i="10"/>
  <c r="J335" i="10" s="1"/>
  <c r="B335" i="10"/>
  <c r="I334" i="10"/>
  <c r="L334" i="10" s="1"/>
  <c r="B334" i="10"/>
  <c r="D334" i="10" s="1"/>
  <c r="I333" i="10"/>
  <c r="L333" i="10" s="1"/>
  <c r="B333" i="10"/>
  <c r="I332" i="10"/>
  <c r="M332" i="10" s="1"/>
  <c r="B332" i="10"/>
  <c r="I331" i="10"/>
  <c r="B331" i="10"/>
  <c r="I330" i="10"/>
  <c r="K330" i="10" s="1"/>
  <c r="B330" i="10"/>
  <c r="I329" i="10"/>
  <c r="B329" i="10"/>
  <c r="D329" i="10" s="1"/>
  <c r="I328" i="10"/>
  <c r="L328" i="10" s="1"/>
  <c r="B328" i="10"/>
  <c r="C328" i="10" s="1"/>
  <c r="I327" i="10"/>
  <c r="J327" i="10" s="1"/>
  <c r="B327" i="10"/>
  <c r="E327" i="10" s="1"/>
  <c r="I326" i="10"/>
  <c r="K326" i="10" s="1"/>
  <c r="B326" i="10"/>
  <c r="F326" i="10" s="1"/>
  <c r="I325" i="10"/>
  <c r="J325" i="10" s="1"/>
  <c r="B325" i="10"/>
  <c r="E325" i="10" s="1"/>
  <c r="I324" i="10"/>
  <c r="B324" i="10"/>
  <c r="E324" i="10" s="1"/>
  <c r="I323" i="10"/>
  <c r="M323" i="10" s="1"/>
  <c r="B323" i="10"/>
  <c r="F323" i="10" s="1"/>
  <c r="I322" i="10"/>
  <c r="M322" i="10" s="1"/>
  <c r="B322" i="10"/>
  <c r="E322" i="10" s="1"/>
  <c r="I321" i="10"/>
  <c r="B321" i="10"/>
  <c r="E321" i="10" s="1"/>
  <c r="I320" i="10"/>
  <c r="B320" i="10"/>
  <c r="F320" i="10" s="1"/>
  <c r="I319" i="10"/>
  <c r="K319" i="10" s="1"/>
  <c r="B319" i="10"/>
  <c r="F319" i="10" s="1"/>
  <c r="I318" i="10"/>
  <c r="K318" i="10" s="1"/>
  <c r="B318" i="10"/>
  <c r="F318" i="10" s="1"/>
  <c r="I317" i="10"/>
  <c r="J317" i="10" s="1"/>
  <c r="B317" i="10"/>
  <c r="I316" i="10"/>
  <c r="M316" i="10" s="1"/>
  <c r="B316" i="10"/>
  <c r="C316" i="10" s="1"/>
  <c r="I315" i="10"/>
  <c r="B315" i="10"/>
  <c r="D315" i="10" s="1"/>
  <c r="I314" i="10"/>
  <c r="K314" i="10" s="1"/>
  <c r="B314" i="10"/>
  <c r="I313" i="10"/>
  <c r="K313" i="10" s="1"/>
  <c r="B313" i="10"/>
  <c r="E313" i="10" s="1"/>
  <c r="I312" i="10"/>
  <c r="K312" i="10" s="1"/>
  <c r="B312" i="10"/>
  <c r="I311" i="10"/>
  <c r="L311" i="10" s="1"/>
  <c r="B311" i="10"/>
  <c r="E311" i="10" s="1"/>
  <c r="I310" i="10"/>
  <c r="L310" i="10" s="1"/>
  <c r="B310" i="10"/>
  <c r="D310" i="10" s="1"/>
  <c r="I309" i="10"/>
  <c r="B309" i="10"/>
  <c r="I308" i="10"/>
  <c r="J308" i="10" s="1"/>
  <c r="B308" i="10"/>
  <c r="I307" i="10"/>
  <c r="B307" i="10"/>
  <c r="C307" i="10" s="1"/>
  <c r="I306" i="10"/>
  <c r="K306" i="10" s="1"/>
  <c r="B306" i="10"/>
  <c r="E306" i="10" s="1"/>
  <c r="I305" i="10"/>
  <c r="B305" i="10"/>
  <c r="I304" i="10"/>
  <c r="B304" i="10"/>
  <c r="F304" i="10" s="1"/>
  <c r="I303" i="10"/>
  <c r="L303" i="10" s="1"/>
  <c r="B303" i="10"/>
  <c r="I302" i="10"/>
  <c r="B302" i="10"/>
  <c r="E302" i="10" s="1"/>
  <c r="I301" i="10"/>
  <c r="B301" i="10"/>
  <c r="E301" i="10" s="1"/>
  <c r="I300" i="10"/>
  <c r="J300" i="10" s="1"/>
  <c r="B300" i="10"/>
  <c r="D300" i="10" s="1"/>
  <c r="I299" i="10"/>
  <c r="K299" i="10" s="1"/>
  <c r="B299" i="10"/>
  <c r="D299" i="10" s="1"/>
  <c r="I298" i="10"/>
  <c r="M298" i="10" s="1"/>
  <c r="B298" i="10"/>
  <c r="C298" i="10" s="1"/>
  <c r="I297" i="10"/>
  <c r="B297" i="10"/>
  <c r="I296" i="10"/>
  <c r="B296" i="10"/>
  <c r="D296" i="10" s="1"/>
  <c r="I295" i="10"/>
  <c r="J295" i="10" s="1"/>
  <c r="B295" i="10"/>
  <c r="D295" i="10" s="1"/>
  <c r="I294" i="10"/>
  <c r="B294" i="10"/>
  <c r="F294" i="10" s="1"/>
  <c r="I293" i="10"/>
  <c r="K293" i="10" s="1"/>
  <c r="B293" i="10"/>
  <c r="C293" i="10" s="1"/>
  <c r="I292" i="10"/>
  <c r="B292" i="10"/>
  <c r="E292" i="10" s="1"/>
  <c r="I291" i="10"/>
  <c r="L291" i="10" s="1"/>
  <c r="B291" i="10"/>
  <c r="F291" i="10" s="1"/>
  <c r="I290" i="10"/>
  <c r="J290" i="10" s="1"/>
  <c r="B290" i="10"/>
  <c r="C290" i="10" s="1"/>
  <c r="I289" i="10"/>
  <c r="M289" i="10" s="1"/>
  <c r="B289" i="10"/>
  <c r="I288" i="10"/>
  <c r="J288" i="10" s="1"/>
  <c r="B288" i="10"/>
  <c r="C288" i="10" s="1"/>
  <c r="I287" i="10"/>
  <c r="B287" i="10"/>
  <c r="E287" i="10" s="1"/>
  <c r="I286" i="10"/>
  <c r="L286" i="10" s="1"/>
  <c r="B286" i="10"/>
  <c r="C286" i="10" s="1"/>
  <c r="I285" i="10"/>
  <c r="M285" i="10" s="1"/>
  <c r="B285" i="10"/>
  <c r="I284" i="10"/>
  <c r="M284" i="10" s="1"/>
  <c r="B284" i="10"/>
  <c r="F284" i="10" s="1"/>
  <c r="I283" i="10"/>
  <c r="M283" i="10" s="1"/>
  <c r="B283" i="10"/>
  <c r="E283" i="10" s="1"/>
  <c r="I282" i="10"/>
  <c r="L282" i="10" s="1"/>
  <c r="B282" i="10"/>
  <c r="F282" i="10" s="1"/>
  <c r="I281" i="10"/>
  <c r="K281" i="10" s="1"/>
  <c r="B281" i="10"/>
  <c r="D281" i="10" s="1"/>
  <c r="I280" i="10"/>
  <c r="M280" i="10" s="1"/>
  <c r="B280" i="10"/>
  <c r="F280" i="10" s="1"/>
  <c r="I279" i="10"/>
  <c r="K279" i="10" s="1"/>
  <c r="B279" i="10"/>
  <c r="F279" i="10" s="1"/>
  <c r="I278" i="10"/>
  <c r="K278" i="10" s="1"/>
  <c r="B278" i="10"/>
  <c r="D278" i="10" s="1"/>
  <c r="I277" i="10"/>
  <c r="L277" i="10" s="1"/>
  <c r="B277" i="10"/>
  <c r="F277" i="10" s="1"/>
  <c r="I276" i="10"/>
  <c r="M276" i="10" s="1"/>
  <c r="B276" i="10"/>
  <c r="F276" i="10" s="1"/>
  <c r="I275" i="10"/>
  <c r="J275" i="10" s="1"/>
  <c r="B275" i="10"/>
  <c r="I274" i="10"/>
  <c r="J274" i="10" s="1"/>
  <c r="B274" i="10"/>
  <c r="I273" i="10"/>
  <c r="M273" i="10" s="1"/>
  <c r="B273" i="10"/>
  <c r="I272" i="10"/>
  <c r="M272" i="10" s="1"/>
  <c r="B272" i="10"/>
  <c r="E272" i="10" s="1"/>
  <c r="I271" i="10"/>
  <c r="B271" i="10"/>
  <c r="I270" i="10"/>
  <c r="J270" i="10" s="1"/>
  <c r="B270" i="10"/>
  <c r="E270" i="10" s="1"/>
  <c r="I269" i="10"/>
  <c r="B269" i="10"/>
  <c r="I268" i="10"/>
  <c r="B268" i="10"/>
  <c r="D268" i="10" s="1"/>
  <c r="I267" i="10"/>
  <c r="M267" i="10" s="1"/>
  <c r="B267" i="10"/>
  <c r="I266" i="10"/>
  <c r="L266" i="10" s="1"/>
  <c r="B266" i="10"/>
  <c r="F266" i="10" s="1"/>
  <c r="I265" i="10"/>
  <c r="B265" i="10"/>
  <c r="I264" i="10"/>
  <c r="B264" i="10"/>
  <c r="C264" i="10" s="1"/>
  <c r="I263" i="10"/>
  <c r="K263" i="10" s="1"/>
  <c r="B263" i="10"/>
  <c r="I262" i="10"/>
  <c r="L262" i="10" s="1"/>
  <c r="B262" i="10"/>
  <c r="I261" i="10"/>
  <c r="J261" i="10" s="1"/>
  <c r="B261" i="10"/>
  <c r="E261" i="10" s="1"/>
  <c r="I260" i="10"/>
  <c r="J260" i="10" s="1"/>
  <c r="B260" i="10"/>
  <c r="F260" i="10" s="1"/>
  <c r="I259" i="10"/>
  <c r="M259" i="10" s="1"/>
  <c r="B259" i="10"/>
  <c r="I258" i="10"/>
  <c r="B258" i="10"/>
  <c r="I257" i="10"/>
  <c r="L257" i="10" s="1"/>
  <c r="B257" i="10"/>
  <c r="E257" i="10" s="1"/>
  <c r="I256" i="10"/>
  <c r="M256" i="10" s="1"/>
  <c r="B256" i="10"/>
  <c r="I255" i="10"/>
  <c r="L255" i="10" s="1"/>
  <c r="B255" i="10"/>
  <c r="I254" i="10"/>
  <c r="B254" i="10"/>
  <c r="D254" i="10" s="1"/>
  <c r="I253" i="10"/>
  <c r="B253" i="10"/>
  <c r="C253" i="10" s="1"/>
  <c r="I252" i="10"/>
  <c r="B252" i="10"/>
  <c r="I251" i="10"/>
  <c r="M251" i="10" s="1"/>
  <c r="B251" i="10"/>
  <c r="E251" i="10" s="1"/>
  <c r="I250" i="10"/>
  <c r="J250" i="10" s="1"/>
  <c r="B250" i="10"/>
  <c r="D250" i="10" s="1"/>
  <c r="I249" i="10"/>
  <c r="M249" i="10" s="1"/>
  <c r="B249" i="10"/>
  <c r="F249" i="10" s="1"/>
  <c r="I248" i="10"/>
  <c r="L248" i="10" s="1"/>
  <c r="B248" i="10"/>
  <c r="C248" i="10" s="1"/>
  <c r="I247" i="10"/>
  <c r="L247" i="10" s="1"/>
  <c r="B247" i="10"/>
  <c r="F247" i="10" s="1"/>
  <c r="I246" i="10"/>
  <c r="K246" i="10" s="1"/>
  <c r="B246" i="10"/>
  <c r="C246" i="10" s="1"/>
  <c r="I245" i="10"/>
  <c r="B245" i="10"/>
  <c r="I244" i="10"/>
  <c r="B244" i="10"/>
  <c r="F244" i="10" s="1"/>
  <c r="I243" i="10"/>
  <c r="M243" i="10" s="1"/>
  <c r="B243" i="10"/>
  <c r="I242" i="10"/>
  <c r="L242" i="10" s="1"/>
  <c r="B242" i="10"/>
  <c r="C242" i="10" s="1"/>
  <c r="I241" i="10"/>
  <c r="J241" i="10" s="1"/>
  <c r="B241" i="10"/>
  <c r="C241" i="10" s="1"/>
  <c r="I240" i="10"/>
  <c r="K240" i="10" s="1"/>
  <c r="B240" i="10"/>
  <c r="I239" i="10"/>
  <c r="L239" i="10" s="1"/>
  <c r="B239" i="10"/>
  <c r="C239" i="10" s="1"/>
  <c r="I238" i="10"/>
  <c r="B238" i="10"/>
  <c r="E238" i="10" s="1"/>
  <c r="I237" i="10"/>
  <c r="B237" i="10"/>
  <c r="E237" i="10" s="1"/>
  <c r="I236" i="10"/>
  <c r="J236" i="10" s="1"/>
  <c r="B236" i="10"/>
  <c r="E236" i="10" s="1"/>
  <c r="I235" i="10"/>
  <c r="B235" i="10"/>
  <c r="F235" i="10" s="1"/>
  <c r="I234" i="10"/>
  <c r="M234" i="10" s="1"/>
  <c r="B234" i="10"/>
  <c r="F234" i="10" s="1"/>
  <c r="I233" i="10"/>
  <c r="B233" i="10"/>
  <c r="D233" i="10" s="1"/>
  <c r="I232" i="10"/>
  <c r="L232" i="10" s="1"/>
  <c r="B232" i="10"/>
  <c r="F232" i="10" s="1"/>
  <c r="I231" i="10"/>
  <c r="K231" i="10" s="1"/>
  <c r="B231" i="10"/>
  <c r="F231" i="10" s="1"/>
  <c r="I230" i="10"/>
  <c r="K230" i="10" s="1"/>
  <c r="B230" i="10"/>
  <c r="E230" i="10" s="1"/>
  <c r="I229" i="10"/>
  <c r="J229" i="10" s="1"/>
  <c r="B229" i="10"/>
  <c r="I228" i="10"/>
  <c r="K228" i="10" s="1"/>
  <c r="B228" i="10"/>
  <c r="C228" i="10" s="1"/>
  <c r="I227" i="10"/>
  <c r="L227" i="10" s="1"/>
  <c r="B227" i="10"/>
  <c r="I226" i="10"/>
  <c r="B226" i="10"/>
  <c r="D226" i="10" s="1"/>
  <c r="I225" i="10"/>
  <c r="J225" i="10" s="1"/>
  <c r="B225" i="10"/>
  <c r="D225" i="10" s="1"/>
  <c r="I224" i="10"/>
  <c r="K224" i="10" s="1"/>
  <c r="B224" i="10"/>
  <c r="F224" i="10" s="1"/>
  <c r="I223" i="10"/>
  <c r="J223" i="10" s="1"/>
  <c r="B223" i="10"/>
  <c r="C223" i="10" s="1"/>
  <c r="I222" i="10"/>
  <c r="B222" i="10"/>
  <c r="I221" i="10"/>
  <c r="B221" i="10"/>
  <c r="D221" i="10" s="1"/>
  <c r="I220" i="10"/>
  <c r="K220" i="10" s="1"/>
  <c r="B220" i="10"/>
  <c r="E220" i="10" s="1"/>
  <c r="I219" i="10"/>
  <c r="J219" i="10" s="1"/>
  <c r="B219" i="10"/>
  <c r="E219" i="10" s="1"/>
  <c r="I218" i="10"/>
  <c r="B218" i="10"/>
  <c r="D218" i="10" s="1"/>
  <c r="I217" i="10"/>
  <c r="M217" i="10" s="1"/>
  <c r="B217" i="10"/>
  <c r="I216" i="10"/>
  <c r="M216" i="10" s="1"/>
  <c r="B216" i="10"/>
  <c r="F216" i="10" s="1"/>
  <c r="I215" i="10"/>
  <c r="K215" i="10" s="1"/>
  <c r="B215" i="10"/>
  <c r="D215" i="10" s="1"/>
  <c r="I214" i="10"/>
  <c r="B214" i="10"/>
  <c r="E214" i="10" s="1"/>
  <c r="I213" i="10"/>
  <c r="M213" i="10" s="1"/>
  <c r="B213" i="10"/>
  <c r="F213" i="10" s="1"/>
  <c r="I212" i="10"/>
  <c r="M212" i="10" s="1"/>
  <c r="B212" i="10"/>
  <c r="I211" i="10"/>
  <c r="K211" i="10" s="1"/>
  <c r="B211" i="10"/>
  <c r="E211" i="10" s="1"/>
  <c r="I210" i="10"/>
  <c r="K210" i="10" s="1"/>
  <c r="B210" i="10"/>
  <c r="D210" i="10" s="1"/>
  <c r="I209" i="10"/>
  <c r="J209" i="10" s="1"/>
  <c r="B209" i="10"/>
  <c r="I208" i="10"/>
  <c r="M208" i="10" s="1"/>
  <c r="B208" i="10"/>
  <c r="I207" i="10"/>
  <c r="L207" i="10" s="1"/>
  <c r="B207" i="10"/>
  <c r="I206" i="10"/>
  <c r="K206" i="10" s="1"/>
  <c r="B206" i="10"/>
  <c r="F206" i="10" s="1"/>
  <c r="I205" i="10"/>
  <c r="K205" i="10" s="1"/>
  <c r="B205" i="10"/>
  <c r="D205" i="10" s="1"/>
  <c r="I204" i="10"/>
  <c r="L204" i="10" s="1"/>
  <c r="B204" i="10"/>
  <c r="D204" i="10" s="1"/>
  <c r="I203" i="10"/>
  <c r="M203" i="10" s="1"/>
  <c r="B203" i="10"/>
  <c r="D203" i="10" s="1"/>
  <c r="I202" i="10"/>
  <c r="M202" i="10" s="1"/>
  <c r="B202" i="10"/>
  <c r="I201" i="10"/>
  <c r="B201" i="10"/>
  <c r="D201" i="10" s="1"/>
  <c r="I200" i="10"/>
  <c r="B200" i="10"/>
  <c r="D200" i="10" s="1"/>
  <c r="I199" i="10"/>
  <c r="J199" i="10" s="1"/>
  <c r="B199" i="10"/>
  <c r="I198" i="10"/>
  <c r="M198" i="10" s="1"/>
  <c r="B198" i="10"/>
  <c r="D198" i="10" s="1"/>
  <c r="I197" i="10"/>
  <c r="J197" i="10" s="1"/>
  <c r="B197" i="10"/>
  <c r="I196" i="10"/>
  <c r="M196" i="10" s="1"/>
  <c r="B196" i="10"/>
  <c r="C196" i="10" s="1"/>
  <c r="I195" i="10"/>
  <c r="K195" i="10" s="1"/>
  <c r="B195" i="10"/>
  <c r="D195" i="10" s="1"/>
  <c r="I194" i="10"/>
  <c r="M194" i="10" s="1"/>
  <c r="B194" i="10"/>
  <c r="I193" i="10"/>
  <c r="B193" i="10"/>
  <c r="D193" i="10" s="1"/>
  <c r="I192" i="10"/>
  <c r="L192" i="10" s="1"/>
  <c r="B192" i="10"/>
  <c r="I191" i="10"/>
  <c r="M191" i="10" s="1"/>
  <c r="B191" i="10"/>
  <c r="F191" i="10" s="1"/>
  <c r="I190" i="10"/>
  <c r="B190" i="10"/>
  <c r="D190" i="10" s="1"/>
  <c r="I189" i="10"/>
  <c r="K189" i="10" s="1"/>
  <c r="B189" i="10"/>
  <c r="D189" i="10" s="1"/>
  <c r="I188" i="10"/>
  <c r="M188" i="10" s="1"/>
  <c r="B188" i="10"/>
  <c r="F188" i="10" s="1"/>
  <c r="I187" i="10"/>
  <c r="M187" i="10" s="1"/>
  <c r="B187" i="10"/>
  <c r="I186" i="10"/>
  <c r="K186" i="10" s="1"/>
  <c r="B186" i="10"/>
  <c r="D186" i="10" s="1"/>
  <c r="I185" i="10"/>
  <c r="K185" i="10" s="1"/>
  <c r="B185" i="10"/>
  <c r="D185" i="10" s="1"/>
  <c r="I184" i="10"/>
  <c r="K184" i="10" s="1"/>
  <c r="B184" i="10"/>
  <c r="E184" i="10" s="1"/>
  <c r="I183" i="10"/>
  <c r="M183" i="10" s="1"/>
  <c r="B183" i="10"/>
  <c r="I182" i="10"/>
  <c r="B182" i="10"/>
  <c r="I181" i="10"/>
  <c r="B181" i="10"/>
  <c r="F181" i="10" s="1"/>
  <c r="I180" i="10"/>
  <c r="K180" i="10" s="1"/>
  <c r="B180" i="10"/>
  <c r="D180" i="10" s="1"/>
  <c r="I179" i="10"/>
  <c r="M179" i="10" s="1"/>
  <c r="B179" i="10"/>
  <c r="I178" i="10"/>
  <c r="M178" i="10" s="1"/>
  <c r="B178" i="10"/>
  <c r="D178" i="10" s="1"/>
  <c r="I177" i="10"/>
  <c r="B177" i="10"/>
  <c r="I176" i="10"/>
  <c r="B176" i="10"/>
  <c r="D176" i="10" s="1"/>
  <c r="I175" i="10"/>
  <c r="K175" i="10" s="1"/>
  <c r="B175" i="10"/>
  <c r="D175" i="10" s="1"/>
  <c r="I174" i="10"/>
  <c r="J174" i="10" s="1"/>
  <c r="B174" i="10"/>
  <c r="F174" i="10" s="1"/>
  <c r="I173" i="10"/>
  <c r="M173" i="10" s="1"/>
  <c r="B173" i="10"/>
  <c r="I172" i="10"/>
  <c r="J172" i="10" s="1"/>
  <c r="B172" i="10"/>
  <c r="I171" i="10"/>
  <c r="M171" i="10" s="1"/>
  <c r="B171" i="10"/>
  <c r="C171" i="10" s="1"/>
  <c r="I170" i="10"/>
  <c r="B170" i="10"/>
  <c r="D170" i="10" s="1"/>
  <c r="I169" i="10"/>
  <c r="M169" i="10" s="1"/>
  <c r="B169" i="10"/>
  <c r="F169" i="10" s="1"/>
  <c r="I168" i="10"/>
  <c r="M168" i="10" s="1"/>
  <c r="B168" i="10"/>
  <c r="D168" i="10" s="1"/>
  <c r="I167" i="10"/>
  <c r="L167" i="10" s="1"/>
  <c r="B167" i="10"/>
  <c r="I166" i="10"/>
  <c r="M166" i="10" s="1"/>
  <c r="B166" i="10"/>
  <c r="F166" i="10" s="1"/>
  <c r="I165" i="10"/>
  <c r="B165" i="10"/>
  <c r="D165" i="10" s="1"/>
  <c r="I164" i="10"/>
  <c r="K164" i="10" s="1"/>
  <c r="B164" i="10"/>
  <c r="I163" i="10"/>
  <c r="B163" i="10"/>
  <c r="F163" i="10" s="1"/>
  <c r="I162" i="10"/>
  <c r="M162" i="10" s="1"/>
  <c r="B162" i="10"/>
  <c r="I161" i="10"/>
  <c r="B161" i="10"/>
  <c r="F161" i="10" s="1"/>
  <c r="I160" i="10"/>
  <c r="M160" i="10" s="1"/>
  <c r="B160" i="10"/>
  <c r="I159" i="10"/>
  <c r="K159" i="10" s="1"/>
  <c r="B159" i="10"/>
  <c r="D159" i="10" s="1"/>
  <c r="I158" i="10"/>
  <c r="M158" i="10" s="1"/>
  <c r="B158" i="10"/>
  <c r="D158" i="10" s="1"/>
  <c r="I157" i="10"/>
  <c r="B157" i="10"/>
  <c r="I156" i="10"/>
  <c r="K156" i="10" s="1"/>
  <c r="B156" i="10"/>
  <c r="C156" i="10" s="1"/>
  <c r="I155" i="10"/>
  <c r="L155" i="10" s="1"/>
  <c r="B155" i="10"/>
  <c r="D155" i="10" s="1"/>
  <c r="I154" i="10"/>
  <c r="K154" i="10" s="1"/>
  <c r="B154" i="10"/>
  <c r="E154" i="10" s="1"/>
  <c r="I153" i="10"/>
  <c r="B153" i="10"/>
  <c r="E153" i="10" s="1"/>
  <c r="I152" i="10"/>
  <c r="J152" i="10" s="1"/>
  <c r="B152" i="10"/>
  <c r="I151" i="10"/>
  <c r="M151" i="10" s="1"/>
  <c r="B151" i="10"/>
  <c r="F151" i="10" s="1"/>
  <c r="I150" i="10"/>
  <c r="M150" i="10" s="1"/>
  <c r="B150" i="10"/>
  <c r="I149" i="10"/>
  <c r="M149" i="10" s="1"/>
  <c r="B149" i="10"/>
  <c r="I148" i="10"/>
  <c r="M148" i="10" s="1"/>
  <c r="B148" i="10"/>
  <c r="C148" i="10" s="1"/>
  <c r="I147" i="10"/>
  <c r="M147" i="10" s="1"/>
  <c r="B147" i="10"/>
  <c r="I146" i="10"/>
  <c r="M146" i="10" s="1"/>
  <c r="B146" i="10"/>
  <c r="I145" i="10"/>
  <c r="K145" i="10" s="1"/>
  <c r="B145" i="10"/>
  <c r="D145" i="10" s="1"/>
  <c r="I144" i="10"/>
  <c r="J144" i="10" s="1"/>
  <c r="B144" i="10"/>
  <c r="F144" i="10" s="1"/>
  <c r="I143" i="10"/>
  <c r="M143" i="10" s="1"/>
  <c r="B143" i="10"/>
  <c r="D143" i="10" s="1"/>
  <c r="I142" i="10"/>
  <c r="J142" i="10" s="1"/>
  <c r="B142" i="10"/>
  <c r="I141" i="10"/>
  <c r="K141" i="10" s="1"/>
  <c r="B141" i="10"/>
  <c r="F141" i="10" s="1"/>
  <c r="I140" i="10"/>
  <c r="K140" i="10" s="1"/>
  <c r="B140" i="10"/>
  <c r="I139" i="10"/>
  <c r="B139" i="10"/>
  <c r="D139" i="10" s="1"/>
  <c r="I138" i="10"/>
  <c r="M138" i="10" s="1"/>
  <c r="B138" i="10"/>
  <c r="E138" i="10" s="1"/>
  <c r="I137" i="10"/>
  <c r="K137" i="10" s="1"/>
  <c r="B137" i="10"/>
  <c r="I136" i="10"/>
  <c r="L136" i="10" s="1"/>
  <c r="B136" i="10"/>
  <c r="D136" i="10" s="1"/>
  <c r="I135" i="10"/>
  <c r="K135" i="10" s="1"/>
  <c r="B135" i="10"/>
  <c r="I134" i="10"/>
  <c r="M134" i="10" s="1"/>
  <c r="B134" i="10"/>
  <c r="F134" i="10" s="1"/>
  <c r="I133" i="10"/>
  <c r="M133" i="10" s="1"/>
  <c r="B133" i="10"/>
  <c r="I132" i="10"/>
  <c r="B132" i="10"/>
  <c r="I131" i="10"/>
  <c r="M131" i="10" s="1"/>
  <c r="B131" i="10"/>
  <c r="E131" i="10" s="1"/>
  <c r="I130" i="10"/>
  <c r="K130" i="10" s="1"/>
  <c r="B130" i="10"/>
  <c r="D130" i="10" s="1"/>
  <c r="I129" i="10"/>
  <c r="M129" i="10" s="1"/>
  <c r="B129" i="10"/>
  <c r="F129" i="10" s="1"/>
  <c r="I128" i="10"/>
  <c r="M128" i="10" s="1"/>
  <c r="B128" i="10"/>
  <c r="I127" i="10"/>
  <c r="M127" i="10" s="1"/>
  <c r="B127" i="10"/>
  <c r="I126" i="10"/>
  <c r="M126" i="10" s="1"/>
  <c r="B126" i="10"/>
  <c r="F126" i="10" s="1"/>
  <c r="I125" i="10"/>
  <c r="K125" i="10" s="1"/>
  <c r="B125" i="10"/>
  <c r="I124" i="10"/>
  <c r="M124" i="10" s="1"/>
  <c r="B124" i="10"/>
  <c r="F124" i="10" s="1"/>
  <c r="I123" i="10"/>
  <c r="B123" i="10"/>
  <c r="I122" i="10"/>
  <c r="K122" i="10" s="1"/>
  <c r="B122" i="10"/>
  <c r="I121" i="10"/>
  <c r="M121" i="10" s="1"/>
  <c r="B121" i="10"/>
  <c r="I120" i="10"/>
  <c r="K120" i="10" s="1"/>
  <c r="B120" i="10"/>
  <c r="D120" i="10" s="1"/>
  <c r="I119" i="10"/>
  <c r="L119" i="10" s="1"/>
  <c r="B119" i="10"/>
  <c r="I118" i="10"/>
  <c r="B118" i="10"/>
  <c r="F118" i="10" s="1"/>
  <c r="I117" i="10"/>
  <c r="B117" i="10"/>
  <c r="I116" i="10"/>
  <c r="B116" i="10"/>
  <c r="F116" i="10" s="1"/>
  <c r="I115" i="10"/>
  <c r="K115" i="10" s="1"/>
  <c r="B115" i="10"/>
  <c r="I114" i="10"/>
  <c r="B114" i="10"/>
  <c r="I113" i="10"/>
  <c r="M113" i="10" s="1"/>
  <c r="B113" i="10"/>
  <c r="E113" i="10" s="1"/>
  <c r="I112" i="10"/>
  <c r="J112" i="10" s="1"/>
  <c r="B112" i="10"/>
  <c r="I111" i="10"/>
  <c r="M111" i="10" s="1"/>
  <c r="B111" i="10"/>
  <c r="C111" i="10" s="1"/>
  <c r="I110" i="10"/>
  <c r="K110" i="10" s="1"/>
  <c r="B110" i="10"/>
  <c r="I109" i="10"/>
  <c r="L109" i="10" s="1"/>
  <c r="B109" i="10"/>
  <c r="F109" i="10" s="1"/>
  <c r="I108" i="10"/>
  <c r="M108" i="10" s="1"/>
  <c r="B108" i="10"/>
  <c r="I107" i="10"/>
  <c r="J107" i="10" s="1"/>
  <c r="B107" i="10"/>
  <c r="I106" i="10"/>
  <c r="M106" i="10" s="1"/>
  <c r="B106" i="10"/>
  <c r="I105" i="10"/>
  <c r="B105" i="10"/>
  <c r="D105" i="10" s="1"/>
  <c r="I104" i="10"/>
  <c r="M104" i="10" s="1"/>
  <c r="B104" i="10"/>
  <c r="D104" i="10" s="1"/>
  <c r="I103" i="10"/>
  <c r="M103" i="10" s="1"/>
  <c r="B103" i="10"/>
  <c r="D103" i="10" s="1"/>
  <c r="I102" i="10"/>
  <c r="M102" i="10" s="1"/>
  <c r="B102" i="10"/>
  <c r="I101" i="10"/>
  <c r="M101" i="10" s="1"/>
  <c r="B101" i="10"/>
  <c r="F101" i="10" s="1"/>
  <c r="I100" i="10"/>
  <c r="K100" i="10" s="1"/>
  <c r="B100" i="10"/>
  <c r="I99" i="10"/>
  <c r="J99" i="10" s="1"/>
  <c r="B99" i="10"/>
  <c r="F99" i="10" s="1"/>
  <c r="I98" i="10"/>
  <c r="M98" i="10" s="1"/>
  <c r="B98" i="10"/>
  <c r="C98" i="10" s="1"/>
  <c r="I97" i="10"/>
  <c r="B97" i="10"/>
  <c r="I96" i="10"/>
  <c r="J96" i="10" s="1"/>
  <c r="B96" i="10"/>
  <c r="I95" i="10"/>
  <c r="B95" i="10"/>
  <c r="D95" i="10" s="1"/>
  <c r="I94" i="10"/>
  <c r="J94" i="10" s="1"/>
  <c r="B94" i="10"/>
  <c r="I93" i="10"/>
  <c r="M93" i="10" s="1"/>
  <c r="B93" i="10"/>
  <c r="E93" i="10" s="1"/>
  <c r="I92" i="10"/>
  <c r="J92" i="10" s="1"/>
  <c r="B92" i="10"/>
  <c r="I91" i="10"/>
  <c r="K91" i="10" s="1"/>
  <c r="B91" i="10"/>
  <c r="D91" i="10" s="1"/>
  <c r="I90" i="10"/>
  <c r="K90" i="10" s="1"/>
  <c r="B90" i="10"/>
  <c r="D90" i="10" s="1"/>
  <c r="I89" i="10"/>
  <c r="K89" i="10" s="1"/>
  <c r="B89" i="10"/>
  <c r="I88" i="10"/>
  <c r="M88" i="10" s="1"/>
  <c r="B88" i="10"/>
  <c r="E88" i="10" s="1"/>
  <c r="I87" i="10"/>
  <c r="B87" i="10"/>
  <c r="I86" i="10"/>
  <c r="M86" i="10" s="1"/>
  <c r="B86" i="10"/>
  <c r="C86" i="10" s="1"/>
  <c r="I85" i="10"/>
  <c r="K85" i="10" s="1"/>
  <c r="B85" i="10"/>
  <c r="D85" i="10" s="1"/>
  <c r="I84" i="10"/>
  <c r="K84" i="10" s="1"/>
  <c r="B84" i="10"/>
  <c r="I83" i="10"/>
  <c r="M83" i="10" s="1"/>
  <c r="B83" i="10"/>
  <c r="I82" i="10"/>
  <c r="L82" i="10" s="1"/>
  <c r="B82" i="10"/>
  <c r="I81" i="10"/>
  <c r="M81" i="10" s="1"/>
  <c r="B81" i="10"/>
  <c r="F81" i="10" s="1"/>
  <c r="I80" i="10"/>
  <c r="K80" i="10" s="1"/>
  <c r="B80" i="10"/>
  <c r="I79" i="10"/>
  <c r="M79" i="10" s="1"/>
  <c r="B79" i="10"/>
  <c r="F79" i="10" s="1"/>
  <c r="I78" i="10"/>
  <c r="M78" i="10" s="1"/>
  <c r="B78" i="10"/>
  <c r="F78" i="10" s="1"/>
  <c r="I77" i="10"/>
  <c r="M77" i="10" s="1"/>
  <c r="B77" i="10"/>
  <c r="I76" i="10"/>
  <c r="M76" i="10" s="1"/>
  <c r="B76" i="10"/>
  <c r="D76" i="10" s="1"/>
  <c r="I75" i="10"/>
  <c r="L75" i="10" s="1"/>
  <c r="B75" i="10"/>
  <c r="I74" i="10"/>
  <c r="M74" i="10" s="1"/>
  <c r="B74" i="10"/>
  <c r="E74" i="10" s="1"/>
  <c r="I73" i="10"/>
  <c r="M73" i="10" s="1"/>
  <c r="B73" i="10"/>
  <c r="C73" i="10" s="1"/>
  <c r="I72" i="10"/>
  <c r="B72" i="10"/>
  <c r="I71" i="10"/>
  <c r="B71" i="10"/>
  <c r="I70" i="10"/>
  <c r="K70" i="10" s="1"/>
  <c r="B70" i="10"/>
  <c r="D70" i="10" s="1"/>
  <c r="I69" i="10"/>
  <c r="M69" i="10" s="1"/>
  <c r="B69" i="10"/>
  <c r="F69" i="10" s="1"/>
  <c r="I68" i="10"/>
  <c r="M68" i="10" s="1"/>
  <c r="B68" i="10"/>
  <c r="I67" i="10"/>
  <c r="J67" i="10" s="1"/>
  <c r="B67" i="10"/>
  <c r="I66" i="10"/>
  <c r="K66" i="10" s="1"/>
  <c r="B66" i="10"/>
  <c r="D66" i="10" s="1"/>
  <c r="I65" i="10"/>
  <c r="K65" i="10" s="1"/>
  <c r="B65" i="10"/>
  <c r="C65" i="10" s="1"/>
  <c r="I64" i="10"/>
  <c r="J64" i="10" s="1"/>
  <c r="B64" i="10"/>
  <c r="F64" i="10" s="1"/>
  <c r="I63" i="10"/>
  <c r="M63" i="10" s="1"/>
  <c r="B63" i="10"/>
  <c r="E63" i="10" s="1"/>
  <c r="I62" i="10"/>
  <c r="M62" i="10" s="1"/>
  <c r="B62" i="10"/>
  <c r="I61" i="10"/>
  <c r="M61" i="10" s="1"/>
  <c r="B61" i="10"/>
  <c r="I60" i="10"/>
  <c r="M60" i="10" s="1"/>
  <c r="B60" i="10"/>
  <c r="D60" i="10" s="1"/>
  <c r="I59" i="10"/>
  <c r="K59" i="10" s="1"/>
  <c r="B59" i="10"/>
  <c r="I58" i="10"/>
  <c r="M58" i="10" s="1"/>
  <c r="B58" i="10"/>
  <c r="D58" i="10" s="1"/>
  <c r="I57" i="10"/>
  <c r="M57" i="10" s="1"/>
  <c r="B57" i="10"/>
  <c r="I56" i="10"/>
  <c r="M56" i="10" s="1"/>
  <c r="B56" i="10"/>
  <c r="F56" i="10" s="1"/>
  <c r="I55" i="10"/>
  <c r="K55" i="10" s="1"/>
  <c r="B55" i="10"/>
  <c r="I54" i="10"/>
  <c r="M54" i="10" s="1"/>
  <c r="B54" i="10"/>
  <c r="I53" i="10"/>
  <c r="M53" i="10" s="1"/>
  <c r="B53" i="10"/>
  <c r="F53" i="10" s="1"/>
  <c r="I52" i="10"/>
  <c r="M52" i="10" s="1"/>
  <c r="B52" i="10"/>
  <c r="I51" i="10"/>
  <c r="M51" i="10" s="1"/>
  <c r="B51" i="10"/>
  <c r="I50" i="10"/>
  <c r="K50" i="10" s="1"/>
  <c r="B50" i="10"/>
  <c r="I49" i="10"/>
  <c r="B49" i="10"/>
  <c r="F49" i="10" s="1"/>
  <c r="I48" i="10"/>
  <c r="M48" i="10" s="1"/>
  <c r="B48" i="10"/>
  <c r="C48" i="10" s="1"/>
  <c r="I47" i="10"/>
  <c r="K47" i="10" s="1"/>
  <c r="B47" i="10"/>
  <c r="I46" i="10"/>
  <c r="B46" i="10"/>
  <c r="I45" i="10"/>
  <c r="L45" i="10" s="1"/>
  <c r="B45" i="10"/>
  <c r="D45" i="10" s="1"/>
  <c r="I44" i="10"/>
  <c r="K44" i="10" s="1"/>
  <c r="B44" i="10"/>
  <c r="F44" i="10" s="1"/>
  <c r="I43" i="10"/>
  <c r="M43" i="10" s="1"/>
  <c r="B43" i="10"/>
  <c r="F43" i="10" s="1"/>
  <c r="I42" i="10"/>
  <c r="J42" i="10" s="1"/>
  <c r="B42" i="10"/>
  <c r="I41" i="10"/>
  <c r="M41" i="10" s="1"/>
  <c r="B41" i="10"/>
  <c r="F41" i="10" s="1"/>
  <c r="I40" i="10"/>
  <c r="K40" i="10" s="1"/>
  <c r="B40" i="10"/>
  <c r="D40" i="10" s="1"/>
  <c r="I39" i="10"/>
  <c r="L39" i="10" s="1"/>
  <c r="B39" i="10"/>
  <c r="F39" i="10" s="1"/>
  <c r="I38" i="10"/>
  <c r="M38" i="10" s="1"/>
  <c r="B38" i="10"/>
  <c r="F38" i="10" s="1"/>
  <c r="I37" i="10"/>
  <c r="B37" i="10"/>
  <c r="I36" i="10"/>
  <c r="M36" i="10" s="1"/>
  <c r="B36" i="10"/>
  <c r="F36" i="10" s="1"/>
  <c r="I35" i="10"/>
  <c r="B35" i="10"/>
  <c r="D35" i="10" s="1"/>
  <c r="I34" i="10"/>
  <c r="B34" i="10"/>
  <c r="E34" i="10" s="1"/>
  <c r="I33" i="10"/>
  <c r="M33" i="10" s="1"/>
  <c r="B33" i="10"/>
  <c r="F33" i="10" s="1"/>
  <c r="I32" i="10"/>
  <c r="J32" i="10" s="1"/>
  <c r="B32" i="10"/>
  <c r="I31" i="10"/>
  <c r="B31" i="10"/>
  <c r="I30" i="10"/>
  <c r="K30" i="10" s="1"/>
  <c r="B30" i="10"/>
  <c r="E30" i="10" s="1"/>
  <c r="I29" i="10"/>
  <c r="M29" i="10" s="1"/>
  <c r="B29" i="10"/>
  <c r="E29" i="10" s="1"/>
  <c r="I28" i="10"/>
  <c r="K28" i="10" s="1"/>
  <c r="B28" i="10"/>
  <c r="F28" i="10" s="1"/>
  <c r="I27" i="10"/>
  <c r="B27" i="10"/>
  <c r="I26" i="10"/>
  <c r="M26" i="10" s="1"/>
  <c r="B26" i="10"/>
  <c r="F26" i="10" s="1"/>
  <c r="I25" i="10"/>
  <c r="K25" i="10" s="1"/>
  <c r="B25" i="10"/>
  <c r="F25" i="10" s="1"/>
  <c r="C15" i="10"/>
  <c r="A11" i="10"/>
  <c r="A10" i="10"/>
  <c r="C10" i="10" s="1"/>
  <c r="A7" i="10"/>
  <c r="A6" i="10"/>
  <c r="A5" i="10"/>
  <c r="K2" i="10"/>
  <c r="I346" i="9"/>
  <c r="G346" i="9"/>
  <c r="C346" i="9"/>
  <c r="B346" i="9"/>
  <c r="A346" i="9"/>
  <c r="A345" i="9"/>
  <c r="A344" i="9"/>
  <c r="I343" i="9"/>
  <c r="G343" i="9"/>
  <c r="A343" i="9"/>
  <c r="A342" i="9"/>
  <c r="A341" i="9"/>
  <c r="A340" i="9"/>
  <c r="I339" i="9"/>
  <c r="G339" i="9"/>
  <c r="A339" i="9"/>
  <c r="C339" i="9" s="1"/>
  <c r="G338" i="9"/>
  <c r="A338" i="9"/>
  <c r="I338" i="9" s="1"/>
  <c r="A337" i="9"/>
  <c r="I336" i="9"/>
  <c r="G336" i="9"/>
  <c r="A336" i="9"/>
  <c r="I335" i="9"/>
  <c r="G335" i="9"/>
  <c r="C335" i="9"/>
  <c r="A335" i="9"/>
  <c r="I334" i="9"/>
  <c r="A334" i="9"/>
  <c r="G334" i="9" s="1"/>
  <c r="I333" i="9"/>
  <c r="G333" i="9"/>
  <c r="A333" i="9"/>
  <c r="A332" i="9"/>
  <c r="I332" i="9" s="1"/>
  <c r="A331" i="9"/>
  <c r="I330" i="9"/>
  <c r="G330" i="9"/>
  <c r="A330" i="9"/>
  <c r="A329" i="9"/>
  <c r="I328" i="9"/>
  <c r="G328" i="9"/>
  <c r="C328" i="9"/>
  <c r="A328" i="9"/>
  <c r="I327" i="9"/>
  <c r="G327" i="9"/>
  <c r="A327" i="9"/>
  <c r="A326" i="9"/>
  <c r="A325" i="9"/>
  <c r="A324" i="9"/>
  <c r="I323" i="9"/>
  <c r="G323" i="9"/>
  <c r="A323" i="9"/>
  <c r="G322" i="9"/>
  <c r="A322" i="9"/>
  <c r="I322" i="9" s="1"/>
  <c r="A321" i="9"/>
  <c r="I320" i="9"/>
  <c r="G320" i="9"/>
  <c r="A320" i="9"/>
  <c r="A319" i="9"/>
  <c r="I318" i="9"/>
  <c r="G318" i="9"/>
  <c r="A318" i="9"/>
  <c r="A317" i="9"/>
  <c r="B317" i="9" s="1"/>
  <c r="I316" i="9"/>
  <c r="A316" i="9"/>
  <c r="A315" i="9"/>
  <c r="A314" i="9"/>
  <c r="C312" i="9"/>
  <c r="B312" i="9"/>
  <c r="A312" i="9"/>
  <c r="A311" i="9"/>
  <c r="I311" i="9" s="1"/>
  <c r="A310" i="9"/>
  <c r="A309" i="9"/>
  <c r="I309" i="9" s="1"/>
  <c r="A308" i="9"/>
  <c r="I307" i="9"/>
  <c r="A307" i="9"/>
  <c r="G307" i="9" s="1"/>
  <c r="A306" i="9"/>
  <c r="I306" i="9" s="1"/>
  <c r="A305" i="9"/>
  <c r="A304" i="9"/>
  <c r="A303" i="9"/>
  <c r="G303" i="9" s="1"/>
  <c r="A302" i="9"/>
  <c r="I302" i="9" s="1"/>
  <c r="A301" i="9"/>
  <c r="I301" i="9" s="1"/>
  <c r="A300" i="9"/>
  <c r="A299" i="9"/>
  <c r="A298" i="9"/>
  <c r="I298" i="9" s="1"/>
  <c r="A297" i="9"/>
  <c r="G297" i="9" s="1"/>
  <c r="A296" i="9"/>
  <c r="A295" i="9"/>
  <c r="I295" i="9" s="1"/>
  <c r="A294" i="9"/>
  <c r="I294" i="9" s="1"/>
  <c r="A293" i="9"/>
  <c r="C293" i="9" s="1"/>
  <c r="A292" i="9"/>
  <c r="I292" i="9" s="1"/>
  <c r="A291" i="9"/>
  <c r="G291" i="9" s="1"/>
  <c r="A290" i="9"/>
  <c r="A289" i="9"/>
  <c r="I289" i="9" s="1"/>
  <c r="I288" i="9"/>
  <c r="G288" i="9"/>
  <c r="A288" i="9"/>
  <c r="A287" i="9"/>
  <c r="A286" i="9"/>
  <c r="A285" i="9"/>
  <c r="I285" i="9" s="1"/>
  <c r="A284" i="9"/>
  <c r="A283" i="9"/>
  <c r="G283" i="9" s="1"/>
  <c r="A282" i="9"/>
  <c r="I282" i="9" s="1"/>
  <c r="A281" i="9"/>
  <c r="A280" i="9"/>
  <c r="I280" i="9" s="1"/>
  <c r="A279" i="9"/>
  <c r="C279" i="9" s="1"/>
  <c r="A278" i="9"/>
  <c r="I277" i="9"/>
  <c r="G277" i="9"/>
  <c r="A277" i="9"/>
  <c r="A276" i="9"/>
  <c r="I276" i="9" s="1"/>
  <c r="A275" i="9"/>
  <c r="A274" i="9"/>
  <c r="I274" i="9" s="1"/>
  <c r="A273" i="9"/>
  <c r="I273" i="9" s="1"/>
  <c r="A272" i="9"/>
  <c r="C272" i="9" s="1"/>
  <c r="A271" i="9"/>
  <c r="I271" i="9" s="1"/>
  <c r="A270" i="9"/>
  <c r="I270" i="9" s="1"/>
  <c r="A269" i="9"/>
  <c r="A268" i="9"/>
  <c r="A267" i="9"/>
  <c r="G267" i="9" s="1"/>
  <c r="A266" i="9"/>
  <c r="I266" i="9" s="1"/>
  <c r="A265" i="9"/>
  <c r="I265" i="9" s="1"/>
  <c r="A264" i="9"/>
  <c r="I264" i="9" s="1"/>
  <c r="A263" i="9"/>
  <c r="I263" i="9" s="1"/>
  <c r="A262" i="9"/>
  <c r="A261" i="9"/>
  <c r="A260" i="9"/>
  <c r="A259" i="9"/>
  <c r="I259" i="9" s="1"/>
  <c r="A258" i="9"/>
  <c r="A257" i="9"/>
  <c r="I257" i="9" s="1"/>
  <c r="I255" i="9"/>
  <c r="G255" i="9"/>
  <c r="A255" i="9"/>
  <c r="A254" i="9"/>
  <c r="A253" i="9"/>
  <c r="I253" i="9" s="1"/>
  <c r="A252" i="9"/>
  <c r="I252" i="9" s="1"/>
  <c r="A251" i="9"/>
  <c r="A250" i="9"/>
  <c r="A249" i="9"/>
  <c r="G249" i="9" s="1"/>
  <c r="A248" i="9"/>
  <c r="I248" i="9" s="1"/>
  <c r="A247" i="9"/>
  <c r="C247" i="9" s="1"/>
  <c r="A246" i="9"/>
  <c r="A245" i="9"/>
  <c r="I244" i="9"/>
  <c r="G244" i="9"/>
  <c r="A244" i="9"/>
  <c r="I243" i="9"/>
  <c r="G243" i="9"/>
  <c r="A243" i="9"/>
  <c r="A242" i="9"/>
  <c r="A241" i="9"/>
  <c r="I241" i="9" s="1"/>
  <c r="I240" i="9"/>
  <c r="G240" i="9"/>
  <c r="A240" i="9"/>
  <c r="A239" i="9"/>
  <c r="B239" i="9" s="1"/>
  <c r="I238" i="9"/>
  <c r="G238" i="9"/>
  <c r="A238" i="9"/>
  <c r="I237" i="9"/>
  <c r="G237" i="9"/>
  <c r="A237" i="9"/>
  <c r="A236" i="9"/>
  <c r="A235" i="9"/>
  <c r="C235" i="9" s="1"/>
  <c r="I234" i="9"/>
  <c r="G234" i="9"/>
  <c r="A234" i="9"/>
  <c r="C234" i="9" s="1"/>
  <c r="A233" i="9"/>
  <c r="A232" i="9"/>
  <c r="I232" i="9" s="1"/>
  <c r="A231" i="9"/>
  <c r="I231" i="9" s="1"/>
  <c r="I230" i="9"/>
  <c r="G230" i="9"/>
  <c r="A230" i="9"/>
  <c r="A229" i="9"/>
  <c r="I228" i="9"/>
  <c r="A228" i="9"/>
  <c r="I227" i="9"/>
  <c r="G227" i="9"/>
  <c r="A227" i="9"/>
  <c r="A226" i="9"/>
  <c r="I225" i="9"/>
  <c r="G225" i="9"/>
  <c r="A225" i="9"/>
  <c r="A224" i="9"/>
  <c r="I223" i="9"/>
  <c r="A223" i="9"/>
  <c r="G223" i="9" s="1"/>
  <c r="I222" i="9"/>
  <c r="G222" i="9"/>
  <c r="A222" i="9"/>
  <c r="A221" i="9"/>
  <c r="C221" i="9" s="1"/>
  <c r="I220" i="9"/>
  <c r="G220" i="9"/>
  <c r="A220" i="9"/>
  <c r="A219" i="9" s="1"/>
  <c r="I218" i="9"/>
  <c r="G218" i="9"/>
  <c r="A218" i="9"/>
  <c r="A217" i="9"/>
  <c r="A216" i="9"/>
  <c r="I216" i="9" s="1"/>
  <c r="A215" i="9"/>
  <c r="I215" i="9" s="1"/>
  <c r="A213" i="9"/>
  <c r="A212" i="9"/>
  <c r="G212" i="9" s="1"/>
  <c r="A211" i="9"/>
  <c r="I210" i="9"/>
  <c r="G210" i="9"/>
  <c r="A210" i="9"/>
  <c r="I209" i="9"/>
  <c r="G209" i="9"/>
  <c r="A209" i="9"/>
  <c r="A208" i="9"/>
  <c r="I207" i="9"/>
  <c r="G207" i="9"/>
  <c r="A207" i="9"/>
  <c r="I206" i="9"/>
  <c r="G206" i="9"/>
  <c r="A206" i="9"/>
  <c r="A205" i="9"/>
  <c r="I204" i="9"/>
  <c r="G204" i="9"/>
  <c r="A204" i="9"/>
  <c r="I203" i="9"/>
  <c r="G203" i="9"/>
  <c r="A203" i="9"/>
  <c r="A201" i="9"/>
  <c r="I200" i="9"/>
  <c r="G200" i="9"/>
  <c r="A200" i="9"/>
  <c r="I199" i="9"/>
  <c r="G199" i="9"/>
  <c r="A199" i="9"/>
  <c r="A198" i="9"/>
  <c r="A197" i="9"/>
  <c r="D197" i="9" s="1"/>
  <c r="I196" i="9"/>
  <c r="A196" i="9"/>
  <c r="A195" i="9"/>
  <c r="A194" i="9"/>
  <c r="I194" i="9" s="1"/>
  <c r="A193" i="9"/>
  <c r="B193" i="9" s="1"/>
  <c r="I192" i="9"/>
  <c r="G192" i="9"/>
  <c r="A192" i="9"/>
  <c r="I191" i="9"/>
  <c r="G191" i="9"/>
  <c r="A191" i="9"/>
  <c r="A190" i="9"/>
  <c r="I189" i="9"/>
  <c r="G189" i="9"/>
  <c r="A189" i="9"/>
  <c r="I188" i="9"/>
  <c r="G188" i="9"/>
  <c r="A188" i="9"/>
  <c r="A187" i="9"/>
  <c r="A186" i="9"/>
  <c r="A185" i="9" s="1"/>
  <c r="I184" i="9"/>
  <c r="G184" i="9"/>
  <c r="A184" i="9"/>
  <c r="A183" i="9"/>
  <c r="I183" i="9" s="1"/>
  <c r="I182" i="9"/>
  <c r="G182" i="9"/>
  <c r="A182" i="9"/>
  <c r="I181" i="9"/>
  <c r="A181" i="9"/>
  <c r="A180" i="9"/>
  <c r="I179" i="9"/>
  <c r="G179" i="9"/>
  <c r="A179" i="9"/>
  <c r="A178" i="9"/>
  <c r="B178" i="9" s="1"/>
  <c r="I177" i="9"/>
  <c r="A177" i="9"/>
  <c r="G177" i="9" s="1"/>
  <c r="A176" i="9"/>
  <c r="I176" i="9" s="1"/>
  <c r="A175" i="9"/>
  <c r="I174" i="9"/>
  <c r="G174" i="9"/>
  <c r="A174" i="9"/>
  <c r="I173" i="9"/>
  <c r="G173" i="9"/>
  <c r="A173" i="9"/>
  <c r="A172" i="9"/>
  <c r="I171" i="9"/>
  <c r="G171" i="9"/>
  <c r="A171" i="9"/>
  <c r="A170" i="9"/>
  <c r="I169" i="9"/>
  <c r="G169" i="9"/>
  <c r="A169" i="9"/>
  <c r="G168" i="9"/>
  <c r="A168" i="9"/>
  <c r="I168" i="9" s="1"/>
  <c r="A167" i="9"/>
  <c r="I166" i="9"/>
  <c r="G166" i="9"/>
  <c r="A166" i="9"/>
  <c r="A165" i="9"/>
  <c r="B165" i="9" s="1"/>
  <c r="I164" i="9"/>
  <c r="A164" i="9"/>
  <c r="G164" i="9" s="1"/>
  <c r="I163" i="9"/>
  <c r="G163" i="9"/>
  <c r="A163" i="9"/>
  <c r="A162" i="9"/>
  <c r="A161" i="9"/>
  <c r="C161" i="9" s="1"/>
  <c r="I160" i="9"/>
  <c r="B160" i="9"/>
  <c r="A160" i="9"/>
  <c r="I159" i="9"/>
  <c r="G159" i="9"/>
  <c r="A159" i="9"/>
  <c r="A158" i="9"/>
  <c r="I158" i="9" s="1"/>
  <c r="A157" i="9"/>
  <c r="I156" i="9"/>
  <c r="G156" i="9"/>
  <c r="A156" i="9"/>
  <c r="I155" i="9"/>
  <c r="G155" i="9"/>
  <c r="A155" i="9"/>
  <c r="A154" i="9"/>
  <c r="C153" i="9"/>
  <c r="A153" i="9"/>
  <c r="I152" i="9"/>
  <c r="G152" i="9"/>
  <c r="A152" i="9"/>
  <c r="A151" i="9"/>
  <c r="A150" i="9"/>
  <c r="I149" i="9"/>
  <c r="G149" i="9"/>
  <c r="A149" i="9"/>
  <c r="A148" i="9"/>
  <c r="C148" i="9" s="1"/>
  <c r="I147" i="9"/>
  <c r="G147" i="9"/>
  <c r="A147" i="9"/>
  <c r="C147" i="9" s="1"/>
  <c r="I145" i="9"/>
  <c r="G145" i="9"/>
  <c r="A145" i="9"/>
  <c r="A144" i="9"/>
  <c r="A143" i="9"/>
  <c r="A142" i="9"/>
  <c r="I141" i="9"/>
  <c r="G141" i="9"/>
  <c r="A141" i="9"/>
  <c r="A140" i="9"/>
  <c r="A139" i="9"/>
  <c r="C139" i="9" s="1"/>
  <c r="I138" i="9"/>
  <c r="G138" i="9"/>
  <c r="C138" i="9"/>
  <c r="A138" i="9"/>
  <c r="I137" i="9"/>
  <c r="G137" i="9"/>
  <c r="B137" i="9"/>
  <c r="A137" i="9"/>
  <c r="A136" i="9"/>
  <c r="B136" i="9" s="1"/>
  <c r="A135" i="9"/>
  <c r="I134" i="9"/>
  <c r="G134" i="9"/>
  <c r="A134" i="9"/>
  <c r="A133" i="9"/>
  <c r="I132" i="9"/>
  <c r="A132" i="9"/>
  <c r="G132" i="9" s="1"/>
  <c r="I131" i="9"/>
  <c r="G131" i="9"/>
  <c r="A131" i="9"/>
  <c r="A130" i="9"/>
  <c r="A129" i="9"/>
  <c r="G129" i="9" s="1"/>
  <c r="I128" i="9"/>
  <c r="G128" i="9"/>
  <c r="A128" i="9"/>
  <c r="A127" i="9"/>
  <c r="A126" i="9"/>
  <c r="A125" i="9"/>
  <c r="A124" i="9"/>
  <c r="I124" i="9" s="1"/>
  <c r="A123" i="9"/>
  <c r="I123" i="9" s="1"/>
  <c r="A122" i="9"/>
  <c r="A121" i="9"/>
  <c r="A120" i="9"/>
  <c r="I120" i="9" s="1"/>
  <c r="A119" i="9"/>
  <c r="I119" i="9" s="1"/>
  <c r="A118" i="9"/>
  <c r="A117" i="9"/>
  <c r="I117" i="9" s="1"/>
  <c r="A116" i="9"/>
  <c r="I116" i="9" s="1"/>
  <c r="A115" i="9"/>
  <c r="A114" i="9"/>
  <c r="G114" i="9" s="1"/>
  <c r="A113" i="9"/>
  <c r="I113" i="9" s="1"/>
  <c r="A112" i="9"/>
  <c r="A111" i="9"/>
  <c r="A110" i="9"/>
  <c r="I110" i="9" s="1"/>
  <c r="A109" i="9"/>
  <c r="A108" i="9"/>
  <c r="G108" i="9" s="1"/>
  <c r="A107" i="9"/>
  <c r="I107" i="9" s="1"/>
  <c r="A106" i="9"/>
  <c r="B106" i="9" s="1"/>
  <c r="I105" i="9"/>
  <c r="A105" i="9"/>
  <c r="G105" i="9" s="1"/>
  <c r="A104" i="9"/>
  <c r="A103" i="9"/>
  <c r="A102" i="9"/>
  <c r="A101" i="9"/>
  <c r="G101" i="9" s="1"/>
  <c r="A100" i="9"/>
  <c r="A99" i="9"/>
  <c r="I99" i="9" s="1"/>
  <c r="A98" i="9"/>
  <c r="I98" i="9" s="1"/>
  <c r="A97" i="9"/>
  <c r="A96" i="9"/>
  <c r="I96" i="9" s="1"/>
  <c r="A95" i="9"/>
  <c r="A94" i="9" s="1"/>
  <c r="A93" i="9"/>
  <c r="A92" i="9"/>
  <c r="A91" i="9"/>
  <c r="I91" i="9" s="1"/>
  <c r="A90" i="9"/>
  <c r="I90" i="9" s="1"/>
  <c r="A89" i="9"/>
  <c r="I89" i="9" s="1"/>
  <c r="A88" i="9"/>
  <c r="A87" i="9"/>
  <c r="A86" i="9"/>
  <c r="G86" i="9" s="1"/>
  <c r="A85" i="9"/>
  <c r="I85" i="9" s="1"/>
  <c r="A84" i="9"/>
  <c r="A83" i="9"/>
  <c r="F57" i="2" s="1"/>
  <c r="A82" i="9"/>
  <c r="I82" i="9" s="1"/>
  <c r="A81" i="9"/>
  <c r="A80" i="9"/>
  <c r="I79" i="9"/>
  <c r="A79" i="9"/>
  <c r="G79" i="9" s="1"/>
  <c r="I78" i="9"/>
  <c r="G78" i="9"/>
  <c r="A78" i="9"/>
  <c r="A77" i="9"/>
  <c r="D77" i="9" s="1"/>
  <c r="I76" i="9"/>
  <c r="G76" i="9"/>
  <c r="A76" i="9"/>
  <c r="I75" i="9"/>
  <c r="G75" i="9"/>
  <c r="A75" i="9"/>
  <c r="A74" i="9"/>
  <c r="A73" i="9"/>
  <c r="A72" i="9"/>
  <c r="B72" i="9" s="1"/>
  <c r="A71" i="9"/>
  <c r="I70" i="9"/>
  <c r="A70" i="9"/>
  <c r="G70" i="9" s="1"/>
  <c r="I69" i="9"/>
  <c r="G69" i="9"/>
  <c r="A69" i="9"/>
  <c r="A68" i="9"/>
  <c r="I67" i="9"/>
  <c r="G67" i="9"/>
  <c r="A67" i="9"/>
  <c r="I66" i="9"/>
  <c r="G66" i="9"/>
  <c r="A66" i="9"/>
  <c r="A65" i="9" s="1"/>
  <c r="M14" i="15" s="1"/>
  <c r="Q14" i="15" s="1"/>
  <c r="S14" i="15" s="1"/>
  <c r="A64" i="9"/>
  <c r="I64" i="9" s="1"/>
  <c r="I63" i="9"/>
  <c r="G63" i="9"/>
  <c r="E63" i="9"/>
  <c r="D63" i="9"/>
  <c r="C63" i="9"/>
  <c r="A63" i="9"/>
  <c r="I62" i="9"/>
  <c r="G62" i="9"/>
  <c r="E62" i="9"/>
  <c r="D62" i="9"/>
  <c r="C62" i="9"/>
  <c r="A62" i="9"/>
  <c r="B62" i="9" s="1"/>
  <c r="I61" i="9"/>
  <c r="I8" i="15" s="1"/>
  <c r="K8" i="15" s="1"/>
  <c r="G61" i="9"/>
  <c r="A61" i="9"/>
  <c r="E61" i="9" s="1"/>
  <c r="I60" i="9"/>
  <c r="G60" i="9"/>
  <c r="E60" i="9"/>
  <c r="D60" i="9"/>
  <c r="C60" i="9"/>
  <c r="A60" i="9"/>
  <c r="A59" i="9"/>
  <c r="I59" i="9" s="1"/>
  <c r="I58" i="9"/>
  <c r="G58" i="9"/>
  <c r="E58" i="9"/>
  <c r="D58" i="9"/>
  <c r="C58" i="9"/>
  <c r="B58" i="9"/>
  <c r="A58" i="9"/>
  <c r="I57" i="9"/>
  <c r="A57" i="9"/>
  <c r="I56" i="9"/>
  <c r="A56" i="9"/>
  <c r="A52" i="9"/>
  <c r="A51" i="9"/>
  <c r="A50" i="9"/>
  <c r="A49" i="9"/>
  <c r="A48" i="9"/>
  <c r="A47" i="9"/>
  <c r="G39" i="9"/>
  <c r="G38" i="9"/>
  <c r="G37" i="9"/>
  <c r="B37" i="9"/>
  <c r="B36" i="9"/>
  <c r="G36" i="9" s="1"/>
  <c r="B35" i="9"/>
  <c r="G35" i="9" s="1"/>
  <c r="B34" i="9"/>
  <c r="G34" i="9" s="1"/>
  <c r="B33" i="9"/>
  <c r="G33" i="9" s="1"/>
  <c r="B32" i="9"/>
  <c r="G32" i="9" s="1"/>
  <c r="B31" i="9"/>
  <c r="G31" i="9" s="1"/>
  <c r="B30" i="9"/>
  <c r="G30" i="9" s="1"/>
  <c r="B29" i="9"/>
  <c r="G29" i="9" s="1"/>
  <c r="G28" i="9"/>
  <c r="B28" i="9"/>
  <c r="B27" i="9"/>
  <c r="G27" i="9" s="1"/>
  <c r="B26" i="9"/>
  <c r="G26" i="9" s="1"/>
  <c r="B25" i="9"/>
  <c r="G25" i="9" s="1"/>
  <c r="B24" i="9"/>
  <c r="G24" i="9" s="1"/>
  <c r="G23" i="9"/>
  <c r="B23" i="9"/>
  <c r="B22" i="9"/>
  <c r="G22" i="9" s="1"/>
  <c r="B21" i="9"/>
  <c r="G21" i="9" s="1"/>
  <c r="C17" i="9"/>
  <c r="A16" i="9"/>
  <c r="C16" i="9" s="1"/>
  <c r="A15" i="9"/>
  <c r="A14" i="9"/>
  <c r="A13" i="9"/>
  <c r="A10" i="9"/>
  <c r="A9" i="9"/>
  <c r="A8" i="9"/>
  <c r="A7" i="9"/>
  <c r="A6" i="9"/>
  <c r="A5" i="9"/>
  <c r="I2" i="9"/>
  <c r="A107" i="8"/>
  <c r="A106" i="8"/>
  <c r="A105" i="8"/>
  <c r="A104" i="8"/>
  <c r="A103" i="8"/>
  <c r="A102" i="8"/>
  <c r="A101" i="8"/>
  <c r="B97" i="8"/>
  <c r="B96" i="8"/>
  <c r="B95" i="8"/>
  <c r="B94" i="8"/>
  <c r="B93" i="8"/>
  <c r="B92" i="8"/>
  <c r="B91" i="8"/>
  <c r="F90" i="8"/>
  <c r="B90" i="8"/>
  <c r="A89" i="8"/>
  <c r="E88" i="8"/>
  <c r="B88" i="8"/>
  <c r="E87" i="8"/>
  <c r="B87" i="8"/>
  <c r="E86" i="8"/>
  <c r="B86" i="8"/>
  <c r="E85" i="8"/>
  <c r="B85" i="8"/>
  <c r="E84" i="8"/>
  <c r="B84" i="8"/>
  <c r="E83" i="8"/>
  <c r="B83" i="8"/>
  <c r="E82" i="8"/>
  <c r="B82" i="8"/>
  <c r="E81" i="8"/>
  <c r="B81" i="8"/>
  <c r="E80" i="8"/>
  <c r="B80" i="8"/>
  <c r="E79" i="8"/>
  <c r="B79" i="8"/>
  <c r="E78" i="8"/>
  <c r="B78" i="8"/>
  <c r="E77" i="8"/>
  <c r="B77" i="8"/>
  <c r="E76" i="8"/>
  <c r="B76" i="8"/>
  <c r="E75" i="8"/>
  <c r="B75" i="8"/>
  <c r="E74" i="8"/>
  <c r="B74" i="8"/>
  <c r="A73" i="8"/>
  <c r="E72" i="8"/>
  <c r="B72" i="8"/>
  <c r="E71" i="8"/>
  <c r="B71" i="8"/>
  <c r="E70" i="8"/>
  <c r="B70" i="8"/>
  <c r="E69" i="8"/>
  <c r="B69" i="8"/>
  <c r="E68" i="8"/>
  <c r="B68" i="8"/>
  <c r="A67" i="8"/>
  <c r="E66" i="8"/>
  <c r="B66" i="8"/>
  <c r="F65" i="8"/>
  <c r="E65" i="8"/>
  <c r="B65" i="8"/>
  <c r="E64" i="8"/>
  <c r="B64" i="8"/>
  <c r="E63" i="8"/>
  <c r="B63" i="8"/>
  <c r="E62" i="8"/>
  <c r="B62" i="8"/>
  <c r="E61" i="8"/>
  <c r="B61" i="8"/>
  <c r="E60" i="8"/>
  <c r="B60" i="8"/>
  <c r="E59" i="8"/>
  <c r="B59" i="8"/>
  <c r="F58" i="8"/>
  <c r="E58" i="8"/>
  <c r="B58" i="8"/>
  <c r="E57" i="8"/>
  <c r="B57" i="8"/>
  <c r="E56" i="8"/>
  <c r="B56" i="8"/>
  <c r="E55" i="8"/>
  <c r="B55" i="8"/>
  <c r="E54" i="8"/>
  <c r="B54" i="8"/>
  <c r="A53" i="8"/>
  <c r="E52" i="8"/>
  <c r="B52" i="8"/>
  <c r="E51" i="8"/>
  <c r="B51" i="8"/>
  <c r="F50" i="8"/>
  <c r="E50" i="8"/>
  <c r="B50" i="8"/>
  <c r="E49" i="8"/>
  <c r="B49" i="8"/>
  <c r="E48" i="8"/>
  <c r="B48" i="8"/>
  <c r="F47" i="8"/>
  <c r="E47" i="8"/>
  <c r="B47" i="8"/>
  <c r="E46" i="8"/>
  <c r="B46" i="8"/>
  <c r="E45" i="8"/>
  <c r="B45" i="8"/>
  <c r="A44" i="8"/>
  <c r="E43" i="8"/>
  <c r="B43" i="8"/>
  <c r="E42" i="8"/>
  <c r="B42" i="8"/>
  <c r="A41" i="8"/>
  <c r="E40" i="8"/>
  <c r="B40" i="8"/>
  <c r="F39" i="8"/>
  <c r="E39" i="8"/>
  <c r="B39" i="8"/>
  <c r="A38" i="8"/>
  <c r="E37" i="8"/>
  <c r="B37" i="8"/>
  <c r="E36" i="8"/>
  <c r="B36" i="8"/>
  <c r="E35" i="8"/>
  <c r="B35" i="8"/>
  <c r="A34" i="8"/>
  <c r="F33" i="8"/>
  <c r="E33" i="8"/>
  <c r="B33" i="8"/>
  <c r="F32" i="8"/>
  <c r="E32" i="8"/>
  <c r="B32" i="8"/>
  <c r="F31" i="8"/>
  <c r="E31" i="8"/>
  <c r="B31" i="8"/>
  <c r="F30" i="8"/>
  <c r="E30" i="8"/>
  <c r="B30" i="8"/>
  <c r="A29" i="8"/>
  <c r="F28" i="8"/>
  <c r="E28" i="8"/>
  <c r="D51" i="11" s="1"/>
  <c r="B28" i="8"/>
  <c r="F27" i="8"/>
  <c r="E27" i="8"/>
  <c r="B27" i="8"/>
  <c r="F26" i="8"/>
  <c r="E26" i="8"/>
  <c r="B26" i="8"/>
  <c r="F25" i="8"/>
  <c r="E25" i="8"/>
  <c r="B25" i="8"/>
  <c r="F24" i="8"/>
  <c r="E24" i="8"/>
  <c r="B24" i="8"/>
  <c r="A23" i="8"/>
  <c r="D48" i="11" s="1"/>
  <c r="C22" i="8"/>
  <c r="E22" i="8" s="1"/>
  <c r="B22" i="8"/>
  <c r="D21" i="8"/>
  <c r="C21" i="8"/>
  <c r="E21" i="8" s="1"/>
  <c r="B21" i="8"/>
  <c r="D20" i="8"/>
  <c r="C20" i="8"/>
  <c r="E20" i="8" s="1"/>
  <c r="B20" i="8"/>
  <c r="C19" i="8"/>
  <c r="E19" i="8" s="1"/>
  <c r="B19" i="8"/>
  <c r="A18" i="8"/>
  <c r="E86" i="11" s="1"/>
  <c r="C17" i="8"/>
  <c r="B17" i="8"/>
  <c r="C16" i="8"/>
  <c r="B16" i="8"/>
  <c r="C15" i="8"/>
  <c r="B15" i="8"/>
  <c r="C14" i="8"/>
  <c r="B14" i="8"/>
  <c r="C13" i="8"/>
  <c r="B13" i="8"/>
  <c r="A12" i="8"/>
  <c r="A11" i="8"/>
  <c r="A10" i="8"/>
  <c r="A9" i="8"/>
  <c r="A8" i="8"/>
  <c r="A7" i="8"/>
  <c r="A6" i="8"/>
  <c r="A5" i="8"/>
  <c r="C3" i="8"/>
  <c r="F2" i="8"/>
  <c r="A65" i="7"/>
  <c r="A64" i="7"/>
  <c r="A63" i="7"/>
  <c r="A62" i="7"/>
  <c r="A61" i="7"/>
  <c r="A60" i="7"/>
  <c r="A59" i="7"/>
  <c r="B55" i="7"/>
  <c r="B54" i="7"/>
  <c r="B53" i="7"/>
  <c r="B52" i="7"/>
  <c r="B51" i="7"/>
  <c r="B50" i="7"/>
  <c r="A49" i="7"/>
  <c r="B48" i="7"/>
  <c r="B47" i="7"/>
  <c r="B46" i="7"/>
  <c r="B45" i="7"/>
  <c r="B44" i="7"/>
  <c r="B43" i="7"/>
  <c r="B42" i="7"/>
  <c r="B41" i="7"/>
  <c r="A40" i="7"/>
  <c r="B39" i="7"/>
  <c r="B38" i="7"/>
  <c r="B37" i="7"/>
  <c r="B36" i="7"/>
  <c r="B35" i="7"/>
  <c r="A34" i="7"/>
  <c r="B33" i="7"/>
  <c r="B32" i="7"/>
  <c r="B31" i="7"/>
  <c r="B30" i="7"/>
  <c r="B29" i="7"/>
  <c r="A28" i="7"/>
  <c r="B27" i="7"/>
  <c r="B26" i="7"/>
  <c r="B25" i="7"/>
  <c r="B24" i="7"/>
  <c r="B23" i="7"/>
  <c r="A22" i="7"/>
  <c r="B21" i="7"/>
  <c r="B20" i="7"/>
  <c r="A19" i="7"/>
  <c r="C18" i="7"/>
  <c r="E25" i="7" s="1"/>
  <c r="B18" i="7"/>
  <c r="A17" i="7"/>
  <c r="C16" i="7"/>
  <c r="B16" i="7"/>
  <c r="C15" i="7"/>
  <c r="B15" i="7"/>
  <c r="C14" i="7"/>
  <c r="B14" i="7"/>
  <c r="C13" i="7"/>
  <c r="B13" i="7"/>
  <c r="A12" i="7"/>
  <c r="A11" i="7"/>
  <c r="A10" i="7"/>
  <c r="A9" i="7"/>
  <c r="A8" i="7"/>
  <c r="A7" i="7"/>
  <c r="A6" i="7"/>
  <c r="A5" i="7"/>
  <c r="C3" i="7"/>
  <c r="F2" i="7"/>
  <c r="A94" i="6"/>
  <c r="A93" i="6"/>
  <c r="A92" i="6"/>
  <c r="A91" i="6"/>
  <c r="A90" i="6"/>
  <c r="A89" i="6"/>
  <c r="A88" i="6"/>
  <c r="B85" i="6"/>
  <c r="B84" i="6"/>
  <c r="B83" i="6"/>
  <c r="B82" i="6"/>
  <c r="B81" i="6"/>
  <c r="B80" i="6"/>
  <c r="B79" i="6"/>
  <c r="B78" i="6"/>
  <c r="B77" i="6"/>
  <c r="B76" i="6"/>
  <c r="A75" i="6"/>
  <c r="B74" i="6"/>
  <c r="B73" i="6"/>
  <c r="B72" i="6"/>
  <c r="B71" i="6"/>
  <c r="B70" i="6"/>
  <c r="B69" i="6"/>
  <c r="B68" i="6"/>
  <c r="B67" i="6"/>
  <c r="B66" i="6"/>
  <c r="B65" i="6"/>
  <c r="B64" i="6"/>
  <c r="B63" i="6"/>
  <c r="A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A32" i="6"/>
  <c r="B31" i="6"/>
  <c r="B30" i="6"/>
  <c r="B29" i="6"/>
  <c r="B28" i="6"/>
  <c r="B27" i="6"/>
  <c r="B26" i="6"/>
  <c r="B25" i="6"/>
  <c r="B24" i="6"/>
  <c r="B23" i="6"/>
  <c r="A22" i="6"/>
  <c r="C21" i="6"/>
  <c r="E82" i="6" s="1"/>
  <c r="B21" i="6"/>
  <c r="D20" i="6"/>
  <c r="C20" i="6"/>
  <c r="E69" i="6" s="1"/>
  <c r="B20" i="6"/>
  <c r="D19" i="6"/>
  <c r="C19" i="6"/>
  <c r="E48" i="6" s="1"/>
  <c r="B19" i="6"/>
  <c r="D18" i="6"/>
  <c r="C18" i="6"/>
  <c r="B18" i="6"/>
  <c r="A17" i="6"/>
  <c r="C16" i="6"/>
  <c r="B16" i="6"/>
  <c r="C15" i="6"/>
  <c r="B15" i="6"/>
  <c r="C14" i="6"/>
  <c r="B14" i="6"/>
  <c r="C13" i="6"/>
  <c r="B13" i="6"/>
  <c r="A12" i="6"/>
  <c r="A11" i="6"/>
  <c r="A10" i="6"/>
  <c r="A9" i="6"/>
  <c r="A8" i="6"/>
  <c r="A7" i="6"/>
  <c r="A6" i="6"/>
  <c r="A5" i="6"/>
  <c r="C3" i="6"/>
  <c r="F2" i="6"/>
  <c r="A47" i="5"/>
  <c r="A46" i="5"/>
  <c r="A45" i="5"/>
  <c r="A44" i="5"/>
  <c r="A43" i="5"/>
  <c r="A42" i="5"/>
  <c r="A41" i="5"/>
  <c r="B37" i="5"/>
  <c r="B36" i="5"/>
  <c r="B35" i="5"/>
  <c r="B34" i="5"/>
  <c r="B33" i="5"/>
  <c r="B32" i="5"/>
  <c r="B31" i="5"/>
  <c r="B30" i="5"/>
  <c r="B29" i="5"/>
  <c r="B28" i="5"/>
  <c r="B27" i="5"/>
  <c r="B26" i="5"/>
  <c r="B25" i="5"/>
  <c r="B24" i="5"/>
  <c r="B23" i="5"/>
  <c r="B22" i="5"/>
  <c r="B21" i="5"/>
  <c r="B20" i="5"/>
  <c r="A19" i="5"/>
  <c r="D18" i="5"/>
  <c r="C18" i="5"/>
  <c r="E28" i="5" s="1"/>
  <c r="B18" i="5"/>
  <c r="A17" i="5"/>
  <c r="C243" i="9" s="1"/>
  <c r="C16" i="5"/>
  <c r="B16" i="5"/>
  <c r="C15" i="5"/>
  <c r="B15" i="5"/>
  <c r="C14" i="5"/>
  <c r="B14" i="5"/>
  <c r="C13" i="5"/>
  <c r="B13" i="5"/>
  <c r="A12" i="5"/>
  <c r="A11" i="5"/>
  <c r="A10" i="5"/>
  <c r="A9" i="5"/>
  <c r="A8" i="5"/>
  <c r="A7" i="5"/>
  <c r="A6" i="5"/>
  <c r="A5" i="5"/>
  <c r="C3" i="5"/>
  <c r="F2" i="5"/>
  <c r="A84" i="4"/>
  <c r="A83" i="4"/>
  <c r="A82" i="4"/>
  <c r="A81" i="4"/>
  <c r="A80" i="4"/>
  <c r="A79" i="4"/>
  <c r="A78" i="4"/>
  <c r="B74" i="4"/>
  <c r="B73" i="4"/>
  <c r="B72" i="4"/>
  <c r="B71" i="4"/>
  <c r="B70" i="4"/>
  <c r="B69" i="4"/>
  <c r="A68" i="4"/>
  <c r="B67" i="4"/>
  <c r="B66" i="4"/>
  <c r="B65" i="4"/>
  <c r="B64" i="4"/>
  <c r="A63" i="4"/>
  <c r="B62" i="4"/>
  <c r="B61" i="4"/>
  <c r="B60" i="4"/>
  <c r="B59" i="4"/>
  <c r="B58" i="4"/>
  <c r="B57" i="4"/>
  <c r="B56" i="4"/>
  <c r="B55" i="4"/>
  <c r="B54" i="4"/>
  <c r="B53" i="4"/>
  <c r="B52" i="4"/>
  <c r="A51" i="4"/>
  <c r="E50" i="4"/>
  <c r="B50" i="4"/>
  <c r="E49" i="4"/>
  <c r="B49" i="4"/>
  <c r="E48" i="4"/>
  <c r="B48" i="4"/>
  <c r="E47" i="4"/>
  <c r="B47" i="4"/>
  <c r="E46" i="4"/>
  <c r="B46" i="4"/>
  <c r="E45" i="4"/>
  <c r="B45" i="4"/>
  <c r="E44" i="4"/>
  <c r="B44" i="4"/>
  <c r="E43" i="4"/>
  <c r="B43" i="4"/>
  <c r="E42" i="4"/>
  <c r="B42" i="4"/>
  <c r="E41" i="4"/>
  <c r="B41" i="4"/>
  <c r="E40" i="4"/>
  <c r="B40" i="4"/>
  <c r="E39" i="4"/>
  <c r="B39" i="4"/>
  <c r="E38" i="4"/>
  <c r="B38" i="4"/>
  <c r="E37" i="4"/>
  <c r="B37" i="4"/>
  <c r="E36" i="4"/>
  <c r="B36" i="4"/>
  <c r="E35" i="4"/>
  <c r="B35" i="4"/>
  <c r="A34" i="4"/>
  <c r="B33" i="4"/>
  <c r="B32" i="4"/>
  <c r="B31" i="4"/>
  <c r="B30" i="4"/>
  <c r="B29" i="4"/>
  <c r="B28" i="4"/>
  <c r="B27" i="4"/>
  <c r="B26" i="4"/>
  <c r="B25" i="4"/>
  <c r="B24" i="4"/>
  <c r="B23" i="4"/>
  <c r="B22" i="4"/>
  <c r="B21" i="4"/>
  <c r="B20" i="4"/>
  <c r="A19" i="4"/>
  <c r="D18" i="4"/>
  <c r="C18" i="4"/>
  <c r="E59" i="4" s="1"/>
  <c r="B18" i="4"/>
  <c r="A17" i="4"/>
  <c r="C16" i="4"/>
  <c r="B16" i="4"/>
  <c r="C15" i="4"/>
  <c r="B15" i="4"/>
  <c r="C14" i="4"/>
  <c r="B14" i="4"/>
  <c r="C13" i="4"/>
  <c r="B13" i="4"/>
  <c r="A12" i="4"/>
  <c r="A11" i="4"/>
  <c r="A10" i="4"/>
  <c r="A9" i="4"/>
  <c r="A8" i="4"/>
  <c r="A7" i="4"/>
  <c r="A6" i="4"/>
  <c r="A5" i="4"/>
  <c r="C3" i="4"/>
  <c r="F2" i="4"/>
  <c r="A72" i="3"/>
  <c r="A71" i="3"/>
  <c r="A70" i="3"/>
  <c r="A69" i="3"/>
  <c r="A68" i="3"/>
  <c r="A67" i="3"/>
  <c r="A66" i="3"/>
  <c r="B61" i="3"/>
  <c r="B60" i="3"/>
  <c r="B59" i="3"/>
  <c r="B58" i="3"/>
  <c r="B57" i="3"/>
  <c r="B56" i="3"/>
  <c r="B55" i="3"/>
  <c r="B54" i="3"/>
  <c r="B53" i="3"/>
  <c r="B52" i="3"/>
  <c r="B51" i="3"/>
  <c r="B50" i="3"/>
  <c r="B49" i="3"/>
  <c r="B48" i="3"/>
  <c r="B47" i="3"/>
  <c r="B46" i="3"/>
  <c r="B45" i="3"/>
  <c r="B44" i="3"/>
  <c r="B43" i="3"/>
  <c r="B42" i="3"/>
  <c r="B41" i="3"/>
  <c r="B40" i="3"/>
  <c r="B39" i="3"/>
  <c r="A38" i="3"/>
  <c r="B153" i="9" s="1"/>
  <c r="B37" i="3"/>
  <c r="B36" i="3"/>
  <c r="B35" i="3"/>
  <c r="B34" i="3"/>
  <c r="B33" i="3"/>
  <c r="B32" i="3"/>
  <c r="B31" i="3"/>
  <c r="B30" i="3"/>
  <c r="B138" i="9" s="1"/>
  <c r="B29" i="3"/>
  <c r="B28" i="3"/>
  <c r="B27" i="3"/>
  <c r="B26" i="3"/>
  <c r="B25" i="3"/>
  <c r="B24" i="3"/>
  <c r="B23" i="3"/>
  <c r="B22" i="3"/>
  <c r="B130" i="9" s="1"/>
  <c r="B21" i="3"/>
  <c r="B20" i="3"/>
  <c r="A19" i="3"/>
  <c r="D18" i="3"/>
  <c r="C18" i="3"/>
  <c r="E50" i="3" s="1"/>
  <c r="B18" i="3"/>
  <c r="A17" i="3"/>
  <c r="C16" i="3"/>
  <c r="B16" i="3"/>
  <c r="C15" i="3"/>
  <c r="B15" i="3"/>
  <c r="C14" i="3"/>
  <c r="B14" i="3"/>
  <c r="C13" i="3"/>
  <c r="B13" i="3"/>
  <c r="A12" i="3"/>
  <c r="A11" i="3"/>
  <c r="A10" i="3"/>
  <c r="A9" i="3"/>
  <c r="A8" i="3"/>
  <c r="A7" i="3"/>
  <c r="A6" i="3"/>
  <c r="A5" i="3"/>
  <c r="C3" i="3"/>
  <c r="F2" i="3"/>
  <c r="A77" i="2"/>
  <c r="A76" i="2"/>
  <c r="A75" i="2"/>
  <c r="A74" i="2"/>
  <c r="A73" i="2"/>
  <c r="A72" i="2"/>
  <c r="A71" i="2"/>
  <c r="E67" i="2"/>
  <c r="B67" i="2"/>
  <c r="E66" i="2"/>
  <c r="B66" i="2"/>
  <c r="E65" i="2"/>
  <c r="B65" i="2"/>
  <c r="E64" i="2"/>
  <c r="B64" i="2"/>
  <c r="E63" i="2"/>
  <c r="B63" i="2"/>
  <c r="E62" i="2"/>
  <c r="B62" i="2"/>
  <c r="E61" i="2"/>
  <c r="B61" i="2"/>
  <c r="E60" i="2"/>
  <c r="B60" i="2"/>
  <c r="E59" i="2"/>
  <c r="B59" i="2"/>
  <c r="E58" i="2"/>
  <c r="B58" i="2"/>
  <c r="E57" i="2"/>
  <c r="B57" i="2"/>
  <c r="E56" i="2"/>
  <c r="B56" i="2"/>
  <c r="E55" i="2"/>
  <c r="B55" i="2"/>
  <c r="E54" i="2"/>
  <c r="B54" i="2"/>
  <c r="E53" i="2"/>
  <c r="B53" i="2"/>
  <c r="A52" i="2"/>
  <c r="E51" i="2"/>
  <c r="B51" i="2"/>
  <c r="E50" i="2"/>
  <c r="B50" i="2"/>
  <c r="E49" i="2"/>
  <c r="B49" i="2"/>
  <c r="E48" i="2"/>
  <c r="B48" i="2"/>
  <c r="E47" i="2"/>
  <c r="B47" i="2"/>
  <c r="E46" i="2"/>
  <c r="B46" i="2"/>
  <c r="E45" i="2"/>
  <c r="B45" i="2"/>
  <c r="E44" i="2"/>
  <c r="B44" i="2"/>
  <c r="E43" i="2"/>
  <c r="B43" i="2"/>
  <c r="E42" i="2"/>
  <c r="B42" i="2"/>
  <c r="E41" i="2"/>
  <c r="B41" i="2"/>
  <c r="E40" i="2"/>
  <c r="B40" i="2"/>
  <c r="E39" i="2"/>
  <c r="B39" i="2"/>
  <c r="E38" i="2"/>
  <c r="B38" i="2"/>
  <c r="E37" i="2"/>
  <c r="B37" i="2"/>
  <c r="E36" i="2"/>
  <c r="B36" i="2"/>
  <c r="A35" i="2"/>
  <c r="E34" i="2"/>
  <c r="B34" i="2"/>
  <c r="E33" i="2"/>
  <c r="B33" i="2"/>
  <c r="E32" i="2"/>
  <c r="B32" i="2"/>
  <c r="E31" i="2"/>
  <c r="B31" i="2"/>
  <c r="E30" i="2"/>
  <c r="B30" i="2"/>
  <c r="A29" i="2"/>
  <c r="E28" i="2"/>
  <c r="B28" i="2"/>
  <c r="E27" i="2"/>
  <c r="B27" i="2"/>
  <c r="E26" i="2"/>
  <c r="B26" i="2"/>
  <c r="E25" i="2"/>
  <c r="B25" i="2"/>
  <c r="E24" i="2"/>
  <c r="B24" i="2"/>
  <c r="E23" i="2"/>
  <c r="B23" i="2"/>
  <c r="E22" i="2"/>
  <c r="B22" i="2"/>
  <c r="A21" i="2"/>
  <c r="B20" i="2"/>
  <c r="B19" i="2"/>
  <c r="B18" i="2"/>
  <c r="B17" i="2"/>
  <c r="B16" i="2"/>
  <c r="B15" i="2"/>
  <c r="B14" i="2"/>
  <c r="B13" i="2"/>
  <c r="A12" i="2"/>
  <c r="A11" i="2"/>
  <c r="A10" i="2"/>
  <c r="A9" i="2"/>
  <c r="A8" i="2"/>
  <c r="A7" i="2"/>
  <c r="A6" i="2"/>
  <c r="A5" i="2"/>
  <c r="C3" i="2"/>
  <c r="F2" i="2"/>
  <c r="E36" i="1"/>
  <c r="B36" i="1"/>
  <c r="E35" i="1"/>
  <c r="B35" i="1"/>
  <c r="E34" i="1"/>
  <c r="B34" i="1"/>
  <c r="E33" i="1"/>
  <c r="B33" i="1"/>
  <c r="E32" i="1"/>
  <c r="B32" i="1"/>
  <c r="E31" i="1"/>
  <c r="B31" i="1"/>
  <c r="E30" i="1"/>
  <c r="B30" i="1"/>
  <c r="E29" i="1"/>
  <c r="B29" i="1"/>
  <c r="A28" i="1"/>
  <c r="E27" i="1"/>
  <c r="B27" i="1"/>
  <c r="E26" i="1"/>
  <c r="B26" i="1"/>
  <c r="E25" i="1"/>
  <c r="B25" i="1"/>
  <c r="E24" i="1"/>
  <c r="B24" i="1"/>
  <c r="E23" i="1"/>
  <c r="B23" i="1"/>
  <c r="A22" i="1"/>
  <c r="E67" i="9" s="1"/>
  <c r="B21" i="1"/>
  <c r="B20" i="1"/>
  <c r="B63" i="9" s="1"/>
  <c r="B19" i="1"/>
  <c r="B18" i="1"/>
  <c r="B17" i="1"/>
  <c r="B60" i="9" s="1"/>
  <c r="B16" i="1"/>
  <c r="A12" i="9" s="1"/>
  <c r="B15" i="1"/>
  <c r="A16" i="11" s="1"/>
  <c r="B14" i="1"/>
  <c r="A13" i="10" s="1"/>
  <c r="C13" i="10" s="1"/>
  <c r="B13" i="1"/>
  <c r="A12" i="1"/>
  <c r="A11" i="1"/>
  <c r="A10" i="1"/>
  <c r="A9" i="1"/>
  <c r="A8" i="1"/>
  <c r="A7" i="1"/>
  <c r="A6" i="1"/>
  <c r="A5" i="1"/>
  <c r="F2" i="1"/>
  <c r="M18" i="15" l="1"/>
  <c r="Q18" i="15" s="1"/>
  <c r="S18" i="15" s="1"/>
  <c r="F31" i="1"/>
  <c r="F23" i="1"/>
  <c r="E73" i="11"/>
  <c r="E48" i="11"/>
  <c r="C119" i="11"/>
  <c r="F301" i="15" s="1"/>
  <c r="E91" i="11"/>
  <c r="C49" i="11"/>
  <c r="F240" i="15" s="1"/>
  <c r="E47" i="11"/>
  <c r="D49" i="11"/>
  <c r="C86" i="11"/>
  <c r="F271" i="15" s="1"/>
  <c r="E80" i="11"/>
  <c r="D86" i="11"/>
  <c r="E50" i="11"/>
  <c r="E201" i="9"/>
  <c r="F23" i="3"/>
  <c r="G83" i="9"/>
  <c r="G95" i="9"/>
  <c r="G119" i="9"/>
  <c r="I108" i="9"/>
  <c r="I109" i="15" s="1"/>
  <c r="K109" i="15" s="1"/>
  <c r="J162" i="15"/>
  <c r="I86" i="9"/>
  <c r="G99" i="9"/>
  <c r="G113" i="9"/>
  <c r="G123" i="9"/>
  <c r="G204" i="11" s="1"/>
  <c r="B100" i="9"/>
  <c r="I101" i="9"/>
  <c r="I114" i="9"/>
  <c r="I164" i="15" s="1"/>
  <c r="K164" i="15" s="1"/>
  <c r="G90" i="9"/>
  <c r="G50" i="15" s="1"/>
  <c r="I83" i="9"/>
  <c r="I137" i="11" s="1"/>
  <c r="I95" i="9"/>
  <c r="I96" i="15" s="1"/>
  <c r="K96" i="15" s="1"/>
  <c r="G85" i="9"/>
  <c r="G29" i="15" s="1"/>
  <c r="G120" i="9"/>
  <c r="G170" i="15" s="1"/>
  <c r="G98" i="9"/>
  <c r="G99" i="15" s="1"/>
  <c r="G89" i="9"/>
  <c r="G146" i="11" s="1"/>
  <c r="E123" i="9"/>
  <c r="E204" i="11" s="1"/>
  <c r="G116" i="9"/>
  <c r="G82" i="9"/>
  <c r="H205" i="11"/>
  <c r="I297" i="9"/>
  <c r="G257" i="9"/>
  <c r="G289" i="9"/>
  <c r="G309" i="9"/>
  <c r="G270" i="9"/>
  <c r="G298" i="9"/>
  <c r="B258" i="9"/>
  <c r="G279" i="9"/>
  <c r="B247" i="9"/>
  <c r="I279" i="9"/>
  <c r="G271" i="9"/>
  <c r="G201" i="15" s="1"/>
  <c r="I291" i="9"/>
  <c r="I220" i="15" s="1"/>
  <c r="K220" i="15" s="1"/>
  <c r="G259" i="9"/>
  <c r="D272" i="9"/>
  <c r="G280" i="9"/>
  <c r="G248" i="9"/>
  <c r="G153" i="11" s="1"/>
  <c r="G302" i="9"/>
  <c r="B293" i="9"/>
  <c r="G273" i="9"/>
  <c r="G263" i="9"/>
  <c r="I283" i="9"/>
  <c r="B284" i="9"/>
  <c r="G294" i="9"/>
  <c r="G252" i="9"/>
  <c r="B246" i="9"/>
  <c r="G285" i="9"/>
  <c r="G306" i="9"/>
  <c r="G276" i="9"/>
  <c r="G295" i="9"/>
  <c r="C254" i="9"/>
  <c r="G266" i="9"/>
  <c r="E31" i="5"/>
  <c r="E238" i="9" s="1"/>
  <c r="E76" i="6"/>
  <c r="D300" i="9" s="1"/>
  <c r="E32" i="7"/>
  <c r="E70" i="6"/>
  <c r="D294" i="9" s="1"/>
  <c r="E29" i="5"/>
  <c r="D236" i="9" s="1"/>
  <c r="E30" i="5"/>
  <c r="D237" i="9" s="1"/>
  <c r="E66" i="4"/>
  <c r="E217" i="9" s="1"/>
  <c r="E26" i="4"/>
  <c r="E177" i="9" s="1"/>
  <c r="E67" i="4"/>
  <c r="E218" i="9" s="1"/>
  <c r="E25" i="4"/>
  <c r="D176" i="9" s="1"/>
  <c r="E27" i="4"/>
  <c r="E178" i="9" s="1"/>
  <c r="E52" i="4"/>
  <c r="E203" i="9" s="1"/>
  <c r="E69" i="4"/>
  <c r="D220" i="9" s="1"/>
  <c r="E254" i="10"/>
  <c r="F336" i="10"/>
  <c r="E90" i="8"/>
  <c r="D113" i="11" s="1"/>
  <c r="E77" i="6"/>
  <c r="D301" i="9" s="1"/>
  <c r="E63" i="6"/>
  <c r="D287" i="9" s="1"/>
  <c r="E39" i="7"/>
  <c r="E330" i="9" s="1"/>
  <c r="E92" i="8"/>
  <c r="E115" i="11" s="1"/>
  <c r="D44" i="10"/>
  <c r="E80" i="6"/>
  <c r="E304" i="9" s="1"/>
  <c r="E41" i="7"/>
  <c r="E332" i="9" s="1"/>
  <c r="F154" i="10"/>
  <c r="F184" i="10"/>
  <c r="E27" i="5"/>
  <c r="E234" i="9" s="1"/>
  <c r="E83" i="6"/>
  <c r="E307" i="9" s="1"/>
  <c r="F219" i="10"/>
  <c r="E190" i="10"/>
  <c r="E55" i="7"/>
  <c r="D346" i="9" s="1"/>
  <c r="E91" i="8"/>
  <c r="E114" i="11" s="1"/>
  <c r="E79" i="6"/>
  <c r="E303" i="9" s="1"/>
  <c r="E44" i="10"/>
  <c r="E93" i="8"/>
  <c r="E116" i="11" s="1"/>
  <c r="E49" i="3"/>
  <c r="D157" i="9" s="1"/>
  <c r="E32" i="3"/>
  <c r="E140" i="9" s="1"/>
  <c r="E168" i="11" s="1"/>
  <c r="K73" i="10"/>
  <c r="D293" i="10"/>
  <c r="F74" i="10"/>
  <c r="F321" i="10"/>
  <c r="F168" i="10"/>
  <c r="L364" i="10"/>
  <c r="L142" i="10"/>
  <c r="M40" i="10"/>
  <c r="D224" i="10"/>
  <c r="J216" i="10"/>
  <c r="J316" i="10"/>
  <c r="K36" i="10"/>
  <c r="F293" i="10"/>
  <c r="J357" i="10"/>
  <c r="K316" i="10"/>
  <c r="J328" i="10"/>
  <c r="K150" i="10"/>
  <c r="F136" i="10"/>
  <c r="C190" i="10"/>
  <c r="L316" i="10"/>
  <c r="E293" i="10"/>
  <c r="J178" i="10"/>
  <c r="E196" i="10"/>
  <c r="F196" i="10"/>
  <c r="M241" i="10"/>
  <c r="M364" i="10"/>
  <c r="M312" i="10"/>
  <c r="M357" i="10"/>
  <c r="C109" i="10"/>
  <c r="E226" i="10"/>
  <c r="K335" i="10"/>
  <c r="D286" i="10"/>
  <c r="L241" i="10"/>
  <c r="D109" i="10"/>
  <c r="F226" i="10"/>
  <c r="L335" i="10"/>
  <c r="M55" i="10"/>
  <c r="J150" i="10"/>
  <c r="E91" i="10"/>
  <c r="E109" i="10"/>
  <c r="E191" i="10"/>
  <c r="C219" i="10"/>
  <c r="L263" i="10"/>
  <c r="M335" i="10"/>
  <c r="E286" i="10"/>
  <c r="K142" i="10"/>
  <c r="M142" i="10"/>
  <c r="M25" i="10"/>
  <c r="F91" i="10"/>
  <c r="D219" i="10"/>
  <c r="M263" i="10"/>
  <c r="C94" i="10"/>
  <c r="F94" i="10"/>
  <c r="E94" i="10"/>
  <c r="D199" i="10"/>
  <c r="F199" i="10"/>
  <c r="E199" i="10"/>
  <c r="F255" i="10"/>
  <c r="D255" i="10"/>
  <c r="E255" i="10"/>
  <c r="K288" i="10"/>
  <c r="D94" i="10"/>
  <c r="M177" i="10"/>
  <c r="L177" i="10"/>
  <c r="K177" i="10"/>
  <c r="L185" i="10"/>
  <c r="C255" i="10"/>
  <c r="M281" i="10"/>
  <c r="L288" i="10"/>
  <c r="E35" i="3"/>
  <c r="D143" i="9" s="1"/>
  <c r="E40" i="3"/>
  <c r="E148" i="9" s="1"/>
  <c r="E24" i="3"/>
  <c r="E132" i="9" s="1"/>
  <c r="E57" i="3"/>
  <c r="E165" i="9" s="1"/>
  <c r="E43" i="3"/>
  <c r="E151" i="9" s="1"/>
  <c r="E56" i="3"/>
  <c r="E164" i="9" s="1"/>
  <c r="E25" i="3"/>
  <c r="E133" i="9" s="1"/>
  <c r="E39" i="3"/>
  <c r="E31" i="3"/>
  <c r="E139" i="9" s="1"/>
  <c r="E167" i="11" s="1"/>
  <c r="E30" i="3"/>
  <c r="E46" i="3"/>
  <c r="E154" i="9" s="1"/>
  <c r="E59" i="3"/>
  <c r="E167" i="9" s="1"/>
  <c r="J63" i="10"/>
  <c r="M71" i="10"/>
  <c r="L71" i="10"/>
  <c r="K71" i="10"/>
  <c r="C88" i="10"/>
  <c r="E169" i="10"/>
  <c r="J177" i="10"/>
  <c r="M185" i="10"/>
  <c r="M288" i="10"/>
  <c r="E51" i="3"/>
  <c r="D159" i="9" s="1"/>
  <c r="E18" i="6"/>
  <c r="E23" i="6"/>
  <c r="D246" i="9" s="1"/>
  <c r="K63" i="10"/>
  <c r="J71" i="10"/>
  <c r="D88" i="10"/>
  <c r="K144" i="10"/>
  <c r="E31" i="6"/>
  <c r="E255" i="9" s="1"/>
  <c r="M80" i="10"/>
  <c r="F88" i="10"/>
  <c r="J138" i="10"/>
  <c r="L144" i="10"/>
  <c r="M282" i="10"/>
  <c r="D64" i="10"/>
  <c r="K138" i="10"/>
  <c r="M144" i="10"/>
  <c r="C249" i="10"/>
  <c r="J265" i="10"/>
  <c r="L265" i="10"/>
  <c r="E52" i="6"/>
  <c r="D276" i="9" s="1"/>
  <c r="E51" i="6"/>
  <c r="E275" i="9" s="1"/>
  <c r="E33" i="6"/>
  <c r="D257" i="9" s="1"/>
  <c r="E34" i="6"/>
  <c r="E258" i="9" s="1"/>
  <c r="E219" i="11" s="1"/>
  <c r="E41" i="6"/>
  <c r="D265" i="9" s="1"/>
  <c r="J57" i="10"/>
  <c r="E64" i="10"/>
  <c r="K170" i="10"/>
  <c r="M170" i="10"/>
  <c r="L170" i="10"/>
  <c r="D179" i="10"/>
  <c r="F179" i="10"/>
  <c r="E179" i="10"/>
  <c r="D249" i="10"/>
  <c r="K265" i="10"/>
  <c r="E139" i="10"/>
  <c r="M163" i="10"/>
  <c r="K163" i="10"/>
  <c r="M226" i="10"/>
  <c r="L226" i="10"/>
  <c r="K226" i="10"/>
  <c r="F309" i="10"/>
  <c r="E309" i="10"/>
  <c r="E22" i="3"/>
  <c r="E130" i="9" s="1"/>
  <c r="D34" i="10"/>
  <c r="F139" i="10"/>
  <c r="J163" i="10"/>
  <c r="J226" i="10"/>
  <c r="M258" i="10"/>
  <c r="K258" i="10"/>
  <c r="C309" i="10"/>
  <c r="F21" i="11"/>
  <c r="F34" i="10"/>
  <c r="L50" i="10"/>
  <c r="J58" i="10"/>
  <c r="M154" i="10"/>
  <c r="J211" i="10"/>
  <c r="D236" i="10"/>
  <c r="J258" i="10"/>
  <c r="D309" i="10"/>
  <c r="C323" i="10"/>
  <c r="L365" i="10"/>
  <c r="E23" i="3"/>
  <c r="E131" i="9" s="1"/>
  <c r="E33" i="5"/>
  <c r="D240" i="9" s="1"/>
  <c r="E36" i="5"/>
  <c r="D243" i="9" s="1"/>
  <c r="E23" i="5"/>
  <c r="D230" i="9" s="1"/>
  <c r="E34" i="5"/>
  <c r="E241" i="9" s="1"/>
  <c r="E22" i="5"/>
  <c r="D229" i="9" s="1"/>
  <c r="E37" i="5"/>
  <c r="D244" i="9" s="1"/>
  <c r="E24" i="5"/>
  <c r="E231" i="9" s="1"/>
  <c r="E35" i="5"/>
  <c r="E242" i="9" s="1"/>
  <c r="E21" i="5"/>
  <c r="E228" i="9" s="1"/>
  <c r="E20" i="5"/>
  <c r="E227" i="9" s="1"/>
  <c r="M50" i="10"/>
  <c r="F59" i="10"/>
  <c r="E59" i="10"/>
  <c r="C124" i="10"/>
  <c r="J203" i="10"/>
  <c r="F236" i="10"/>
  <c r="L243" i="10"/>
  <c r="M300" i="10"/>
  <c r="D323" i="10"/>
  <c r="E58" i="3"/>
  <c r="E166" i="9" s="1"/>
  <c r="C59" i="10"/>
  <c r="D124" i="10"/>
  <c r="K203" i="10"/>
  <c r="E323" i="10"/>
  <c r="M35" i="10"/>
  <c r="K35" i="10"/>
  <c r="J35" i="10"/>
  <c r="L35" i="10"/>
  <c r="D59" i="10"/>
  <c r="C99" i="10"/>
  <c r="E124" i="10"/>
  <c r="M244" i="10"/>
  <c r="L244" i="10"/>
  <c r="K244" i="10"/>
  <c r="K358" i="10"/>
  <c r="M358" i="10"/>
  <c r="D99" i="10"/>
  <c r="L182" i="10"/>
  <c r="K182" i="10"/>
  <c r="M182" i="10"/>
  <c r="J182" i="10"/>
  <c r="J244" i="10"/>
  <c r="E99" i="10"/>
  <c r="K317" i="10"/>
  <c r="E59" i="6"/>
  <c r="D283" i="9" s="1"/>
  <c r="L44" i="10"/>
  <c r="J117" i="10"/>
  <c r="M117" i="10"/>
  <c r="L117" i="10"/>
  <c r="L279" i="10"/>
  <c r="K286" i="10"/>
  <c r="L317" i="10"/>
  <c r="E24" i="6"/>
  <c r="M44" i="10"/>
  <c r="L92" i="10"/>
  <c r="K117" i="10"/>
  <c r="C198" i="10"/>
  <c r="F230" i="10"/>
  <c r="M279" i="10"/>
  <c r="M317" i="10"/>
  <c r="D342" i="10"/>
  <c r="F342" i="10"/>
  <c r="E60" i="6"/>
  <c r="D284" i="9" s="1"/>
  <c r="E53" i="7"/>
  <c r="D344" i="9" s="1"/>
  <c r="E38" i="7"/>
  <c r="D329" i="9" s="1"/>
  <c r="E24" i="7"/>
  <c r="E315" i="9" s="1"/>
  <c r="E48" i="7"/>
  <c r="D339" i="9" s="1"/>
  <c r="E47" i="7"/>
  <c r="E338" i="9" s="1"/>
  <c r="E50" i="7"/>
  <c r="E341" i="9" s="1"/>
  <c r="E20" i="7"/>
  <c r="E311" i="9" s="1"/>
  <c r="E23" i="7"/>
  <c r="D314" i="9" s="1"/>
  <c r="E33" i="7"/>
  <c r="E324" i="9" s="1"/>
  <c r="E46" i="7"/>
  <c r="E337" i="9" s="1"/>
  <c r="E31" i="7"/>
  <c r="D322" i="9" s="1"/>
  <c r="E30" i="7"/>
  <c r="E321" i="9" s="1"/>
  <c r="E42" i="7"/>
  <c r="E333" i="9" s="1"/>
  <c r="F29" i="10"/>
  <c r="J86" i="10"/>
  <c r="M92" i="10"/>
  <c r="C191" i="10"/>
  <c r="E198" i="10"/>
  <c r="J312" i="10"/>
  <c r="E44" i="6"/>
  <c r="E268" i="9" s="1"/>
  <c r="E54" i="7"/>
  <c r="D345" i="9" s="1"/>
  <c r="L86" i="10"/>
  <c r="E168" i="10"/>
  <c r="D191" i="10"/>
  <c r="F198" i="10"/>
  <c r="L312" i="10"/>
  <c r="K38" i="10"/>
  <c r="C89" i="10"/>
  <c r="F89" i="10"/>
  <c r="E89" i="10"/>
  <c r="J103" i="10"/>
  <c r="D164" i="10"/>
  <c r="F164" i="10"/>
  <c r="C231" i="10"/>
  <c r="D313" i="10"/>
  <c r="J45" i="10"/>
  <c r="F54" i="10"/>
  <c r="D54" i="10"/>
  <c r="E54" i="10"/>
  <c r="C54" i="10"/>
  <c r="D89" i="10"/>
  <c r="K103" i="10"/>
  <c r="K148" i="10"/>
  <c r="E164" i="10"/>
  <c r="D231" i="10"/>
  <c r="D253" i="10"/>
  <c r="F313" i="10"/>
  <c r="F352" i="10"/>
  <c r="K32" i="10"/>
  <c r="K45" i="10"/>
  <c r="K68" i="10"/>
  <c r="J83" i="10"/>
  <c r="M110" i="10"/>
  <c r="E231" i="10"/>
  <c r="E253" i="10"/>
  <c r="M299" i="10"/>
  <c r="L32" i="10"/>
  <c r="M39" i="10"/>
  <c r="C76" i="10"/>
  <c r="F84" i="10"/>
  <c r="E84" i="10"/>
  <c r="E104" i="10"/>
  <c r="F119" i="10"/>
  <c r="E119" i="10"/>
  <c r="K202" i="10"/>
  <c r="F218" i="10"/>
  <c r="F253" i="10"/>
  <c r="F314" i="10"/>
  <c r="C314" i="10"/>
  <c r="M32" i="10"/>
  <c r="E76" i="10"/>
  <c r="C84" i="10"/>
  <c r="F104" i="10"/>
  <c r="C119" i="10"/>
  <c r="M180" i="10"/>
  <c r="L202" i="10"/>
  <c r="M210" i="10"/>
  <c r="C226" i="10"/>
  <c r="K260" i="10"/>
  <c r="E300" i="10"/>
  <c r="E353" i="10"/>
  <c r="L25" i="10"/>
  <c r="C63" i="10"/>
  <c r="J69" i="10"/>
  <c r="F76" i="10"/>
  <c r="D84" i="10"/>
  <c r="D119" i="10"/>
  <c r="L260" i="10"/>
  <c r="F300" i="10"/>
  <c r="M308" i="10"/>
  <c r="D336" i="10"/>
  <c r="F353" i="10"/>
  <c r="J188" i="10"/>
  <c r="K188" i="10"/>
  <c r="E221" i="10"/>
  <c r="C296" i="10"/>
  <c r="K78" i="10"/>
  <c r="D153" i="10"/>
  <c r="C165" i="10"/>
  <c r="D251" i="10"/>
  <c r="L319" i="10"/>
  <c r="K94" i="10"/>
  <c r="K119" i="10"/>
  <c r="M140" i="10"/>
  <c r="E171" i="10"/>
  <c r="M30" i="10"/>
  <c r="L94" i="10"/>
  <c r="K146" i="10"/>
  <c r="F189" i="10"/>
  <c r="C234" i="10"/>
  <c r="F251" i="10"/>
  <c r="E68" i="6"/>
  <c r="D292" i="9" s="1"/>
  <c r="E97" i="8"/>
  <c r="E120" i="11" s="1"/>
  <c r="D49" i="10"/>
  <c r="F66" i="10"/>
  <c r="D79" i="10"/>
  <c r="M85" i="10"/>
  <c r="M94" i="10"/>
  <c r="J108" i="10"/>
  <c r="M119" i="10"/>
  <c r="C154" i="10"/>
  <c r="F159" i="10"/>
  <c r="C184" i="10"/>
  <c r="M195" i="10"/>
  <c r="D234" i="10"/>
  <c r="E241" i="10"/>
  <c r="E246" i="10"/>
  <c r="K256" i="10"/>
  <c r="F270" i="10"/>
  <c r="C279" i="10"/>
  <c r="M290" i="10"/>
  <c r="C311" i="10"/>
  <c r="D316" i="10"/>
  <c r="L326" i="10"/>
  <c r="E341" i="10"/>
  <c r="L356" i="10"/>
  <c r="J133" i="10"/>
  <c r="M239" i="10"/>
  <c r="F347" i="10"/>
  <c r="E33" i="4"/>
  <c r="E184" i="9" s="1"/>
  <c r="L65" i="10"/>
  <c r="K283" i="10"/>
  <c r="F355" i="10"/>
  <c r="E20" i="6"/>
  <c r="J113" i="10"/>
  <c r="L125" i="10"/>
  <c r="K158" i="10"/>
  <c r="D171" i="10"/>
  <c r="L283" i="10"/>
  <c r="L30" i="10"/>
  <c r="L100" i="10"/>
  <c r="M125" i="10"/>
  <c r="E178" i="10"/>
  <c r="M303" i="10"/>
  <c r="M319" i="10"/>
  <c r="E20" i="4"/>
  <c r="D171" i="9" s="1"/>
  <c r="E58" i="4"/>
  <c r="D209" i="9" s="1"/>
  <c r="E66" i="10"/>
  <c r="C79" i="10"/>
  <c r="M100" i="10"/>
  <c r="L195" i="10"/>
  <c r="D246" i="10"/>
  <c r="E49" i="10"/>
  <c r="D154" i="10"/>
  <c r="D184" i="10"/>
  <c r="E201" i="10"/>
  <c r="L228" i="10"/>
  <c r="F246" i="10"/>
  <c r="D279" i="10"/>
  <c r="D311" i="10"/>
  <c r="E316" i="10"/>
  <c r="F341" i="10"/>
  <c r="J364" i="10"/>
  <c r="M145" i="10"/>
  <c r="D319" i="10"/>
  <c r="F340" i="10"/>
  <c r="K133" i="10"/>
  <c r="J158" i="10"/>
  <c r="C251" i="10"/>
  <c r="L289" i="10"/>
  <c r="K333" i="10"/>
  <c r="M362" i="10"/>
  <c r="M65" i="10"/>
  <c r="J119" i="10"/>
  <c r="L140" i="10"/>
  <c r="F296" i="10"/>
  <c r="K303" i="10"/>
  <c r="E67" i="6"/>
  <c r="D291" i="9" s="1"/>
  <c r="J146" i="10"/>
  <c r="E165" i="10"/>
  <c r="E189" i="10"/>
  <c r="K262" i="10"/>
  <c r="C341" i="10"/>
  <c r="C49" i="10"/>
  <c r="F90" i="10"/>
  <c r="E159" i="10"/>
  <c r="F178" i="10"/>
  <c r="D241" i="10"/>
  <c r="L290" i="10"/>
  <c r="L36" i="10"/>
  <c r="C44" i="10"/>
  <c r="L55" i="10"/>
  <c r="C91" i="10"/>
  <c r="K178" i="10"/>
  <c r="D196" i="10"/>
  <c r="F201" i="10"/>
  <c r="M228" i="10"/>
  <c r="K241" i="10"/>
  <c r="F257" i="10"/>
  <c r="J263" i="10"/>
  <c r="E279" i="10"/>
  <c r="F311" i="10"/>
  <c r="E194" i="10"/>
  <c r="F194" i="10"/>
  <c r="D258" i="10"/>
  <c r="F258" i="10"/>
  <c r="F346" i="10"/>
  <c r="C346" i="10"/>
  <c r="D346" i="10"/>
  <c r="K67" i="10"/>
  <c r="M123" i="10"/>
  <c r="K123" i="10"/>
  <c r="L42" i="10"/>
  <c r="K42" i="10"/>
  <c r="D86" i="10"/>
  <c r="E86" i="10"/>
  <c r="F86" i="10"/>
  <c r="J123" i="10"/>
  <c r="M136" i="10"/>
  <c r="K136" i="10"/>
  <c r="J136" i="10"/>
  <c r="L152" i="10"/>
  <c r="M152" i="10"/>
  <c r="K152" i="10"/>
  <c r="J168" i="10"/>
  <c r="J173" i="10"/>
  <c r="C194" i="10"/>
  <c r="F221" i="10"/>
  <c r="C258" i="10"/>
  <c r="M326" i="10"/>
  <c r="E200" i="10"/>
  <c r="K168" i="10"/>
  <c r="K173" i="10"/>
  <c r="L189" i="10"/>
  <c r="M189" i="10"/>
  <c r="D194" i="10"/>
  <c r="F204" i="10"/>
  <c r="E204" i="10"/>
  <c r="F243" i="10"/>
  <c r="D243" i="10"/>
  <c r="E258" i="10"/>
  <c r="C308" i="10"/>
  <c r="F308" i="10"/>
  <c r="E308" i="10"/>
  <c r="J321" i="10"/>
  <c r="M321" i="10"/>
  <c r="L321" i="10"/>
  <c r="K321" i="10"/>
  <c r="M46" i="10"/>
  <c r="J46" i="10"/>
  <c r="L46" i="10"/>
  <c r="K46" i="10"/>
  <c r="J36" i="10"/>
  <c r="M42" i="10"/>
  <c r="D65" i="10"/>
  <c r="F65" i="10"/>
  <c r="K75" i="10"/>
  <c r="M75" i="10"/>
  <c r="L80" i="10"/>
  <c r="K113" i="10"/>
  <c r="D169" i="10"/>
  <c r="C169" i="10"/>
  <c r="J189" i="10"/>
  <c r="C204" i="10"/>
  <c r="K216" i="10"/>
  <c r="C243" i="10"/>
  <c r="L300" i="10"/>
  <c r="D308" i="10"/>
  <c r="J164" i="10"/>
  <c r="K33" i="10"/>
  <c r="D61" i="10"/>
  <c r="E61" i="10"/>
  <c r="F61" i="10"/>
  <c r="M70" i="10"/>
  <c r="D115" i="10"/>
  <c r="C115" i="10"/>
  <c r="F115" i="10"/>
  <c r="L132" i="10"/>
  <c r="M132" i="10"/>
  <c r="C144" i="10"/>
  <c r="L175" i="10"/>
  <c r="K190" i="10"/>
  <c r="L190" i="10"/>
  <c r="M190" i="10"/>
  <c r="K200" i="10"/>
  <c r="M200" i="10"/>
  <c r="M218" i="10"/>
  <c r="K218" i="10"/>
  <c r="M233" i="10"/>
  <c r="K233" i="10"/>
  <c r="M296" i="10"/>
  <c r="L296" i="10"/>
  <c r="F349" i="10"/>
  <c r="C61" i="10"/>
  <c r="D144" i="10"/>
  <c r="M175" i="10"/>
  <c r="F180" i="10"/>
  <c r="L200" i="10"/>
  <c r="J218" i="10"/>
  <c r="J233" i="10"/>
  <c r="D240" i="10"/>
  <c r="F240" i="10"/>
  <c r="E240" i="10"/>
  <c r="L273" i="10"/>
  <c r="J296" i="10"/>
  <c r="E303" i="10"/>
  <c r="F303" i="10"/>
  <c r="J349" i="10"/>
  <c r="M349" i="10"/>
  <c r="E356" i="10"/>
  <c r="F356" i="10"/>
  <c r="D368" i="10"/>
  <c r="C34" i="10"/>
  <c r="J38" i="10"/>
  <c r="E144" i="10"/>
  <c r="J228" i="10"/>
  <c r="C240" i="10"/>
  <c r="K296" i="10"/>
  <c r="E314" i="10"/>
  <c r="D314" i="10"/>
  <c r="L323" i="10"/>
  <c r="K323" i="10"/>
  <c r="J323" i="10"/>
  <c r="J336" i="10"/>
  <c r="M336" i="10"/>
  <c r="L336" i="10"/>
  <c r="K336" i="10"/>
  <c r="K349" i="10"/>
  <c r="E70" i="10"/>
  <c r="D43" i="10"/>
  <c r="D131" i="10"/>
  <c r="D30" i="10"/>
  <c r="F30" i="10"/>
  <c r="K88" i="10"/>
  <c r="J121" i="10"/>
  <c r="D351" i="10"/>
  <c r="F351" i="10"/>
  <c r="E351" i="10"/>
  <c r="D51" i="10"/>
  <c r="E51" i="10"/>
  <c r="F51" i="10"/>
  <c r="L67" i="10"/>
  <c r="D111" i="10"/>
  <c r="E111" i="10"/>
  <c r="F111" i="10"/>
  <c r="K121" i="10"/>
  <c r="K155" i="10"/>
  <c r="J208" i="10"/>
  <c r="E268" i="10"/>
  <c r="C287" i="10"/>
  <c r="J344" i="10"/>
  <c r="C351" i="10"/>
  <c r="K160" i="10"/>
  <c r="J160" i="10"/>
  <c r="K297" i="10"/>
  <c r="M297" i="10"/>
  <c r="K34" i="10"/>
  <c r="M34" i="10"/>
  <c r="L34" i="10"/>
  <c r="D214" i="10"/>
  <c r="C214" i="10"/>
  <c r="M67" i="10"/>
  <c r="K105" i="10"/>
  <c r="M105" i="10"/>
  <c r="L105" i="10"/>
  <c r="L121" i="10"/>
  <c r="K208" i="10"/>
  <c r="F214" i="10"/>
  <c r="M268" i="10"/>
  <c r="K268" i="10"/>
  <c r="J268" i="10"/>
  <c r="D287" i="10"/>
  <c r="K344" i="10"/>
  <c r="J147" i="10"/>
  <c r="M254" i="10"/>
  <c r="K254" i="10"/>
  <c r="J254" i="10"/>
  <c r="C30" i="10"/>
  <c r="K213" i="10"/>
  <c r="M331" i="10"/>
  <c r="J331" i="10"/>
  <c r="E106" i="10"/>
  <c r="F106" i="10"/>
  <c r="E193" i="10"/>
  <c r="D209" i="10"/>
  <c r="C209" i="10"/>
  <c r="L214" i="10"/>
  <c r="J214" i="10"/>
  <c r="M214" i="10"/>
  <c r="K214" i="10"/>
  <c r="L268" i="10"/>
  <c r="J282" i="10"/>
  <c r="E333" i="10"/>
  <c r="C333" i="10"/>
  <c r="D333" i="10"/>
  <c r="E345" i="10"/>
  <c r="D345" i="10"/>
  <c r="C345" i="10"/>
  <c r="F358" i="10"/>
  <c r="F200" i="10"/>
  <c r="F205" i="10"/>
  <c r="K165" i="10"/>
  <c r="L165" i="10"/>
  <c r="M165" i="10"/>
  <c r="M291" i="10"/>
  <c r="J34" i="10"/>
  <c r="J155" i="10"/>
  <c r="M155" i="10"/>
  <c r="E79" i="10"/>
  <c r="M118" i="10"/>
  <c r="K118" i="10"/>
  <c r="J128" i="10"/>
  <c r="C136" i="10"/>
  <c r="C221" i="10"/>
  <c r="J326" i="10"/>
  <c r="D340" i="10"/>
  <c r="F345" i="10"/>
  <c r="K95" i="10"/>
  <c r="M95" i="10"/>
  <c r="L95" i="10"/>
  <c r="E114" i="10"/>
  <c r="D114" i="10"/>
  <c r="D328" i="10"/>
  <c r="F328" i="10"/>
  <c r="E328" i="10"/>
  <c r="J360" i="10"/>
  <c r="L360" i="10"/>
  <c r="M360" i="10"/>
  <c r="C114" i="10"/>
  <c r="M153" i="10"/>
  <c r="K153" i="10"/>
  <c r="J153" i="10"/>
  <c r="F239" i="10"/>
  <c r="D239" i="10"/>
  <c r="K60" i="10"/>
  <c r="L60" i="10"/>
  <c r="M96" i="10"/>
  <c r="L96" i="10"/>
  <c r="K96" i="10"/>
  <c r="F114" i="10"/>
  <c r="K147" i="10"/>
  <c r="L164" i="10"/>
  <c r="M164" i="10"/>
  <c r="F259" i="10"/>
  <c r="E259" i="10"/>
  <c r="D259" i="10"/>
  <c r="J33" i="10"/>
  <c r="L70" i="10"/>
  <c r="L147" i="10"/>
  <c r="D149" i="10"/>
  <c r="F149" i="10"/>
  <c r="E149" i="10"/>
  <c r="C274" i="10"/>
  <c r="E274" i="10"/>
  <c r="D274" i="10"/>
  <c r="C149" i="10"/>
  <c r="J213" i="10"/>
  <c r="C225" i="10"/>
  <c r="F274" i="10"/>
  <c r="J88" i="10"/>
  <c r="D140" i="10"/>
  <c r="F140" i="10"/>
  <c r="L160" i="10"/>
  <c r="F229" i="10"/>
  <c r="D229" i="10"/>
  <c r="C229" i="10"/>
  <c r="L297" i="10"/>
  <c r="J310" i="10"/>
  <c r="M310" i="10"/>
  <c r="J324" i="10"/>
  <c r="M324" i="10"/>
  <c r="L324" i="10"/>
  <c r="K324" i="10"/>
  <c r="D364" i="10"/>
  <c r="E364" i="10"/>
  <c r="C140" i="10"/>
  <c r="K225" i="10"/>
  <c r="M225" i="10"/>
  <c r="K310" i="10"/>
  <c r="J314" i="10"/>
  <c r="C364" i="10"/>
  <c r="E68" i="10"/>
  <c r="D68" i="10"/>
  <c r="D31" i="10"/>
  <c r="C31" i="10"/>
  <c r="F31" i="10"/>
  <c r="E31" i="10"/>
  <c r="M45" i="10"/>
  <c r="C106" i="10"/>
  <c r="D173" i="10"/>
  <c r="F173" i="10"/>
  <c r="E173" i="10"/>
  <c r="F193" i="10"/>
  <c r="E209" i="10"/>
  <c r="K282" i="10"/>
  <c r="C64" i="10"/>
  <c r="J68" i="10"/>
  <c r="D106" i="10"/>
  <c r="J118" i="10"/>
  <c r="K128" i="10"/>
  <c r="E136" i="10"/>
  <c r="M156" i="10"/>
  <c r="L156" i="10"/>
  <c r="C173" i="10"/>
  <c r="M193" i="10"/>
  <c r="K193" i="10"/>
  <c r="J193" i="10"/>
  <c r="F209" i="10"/>
  <c r="F242" i="10"/>
  <c r="E242" i="10"/>
  <c r="D242" i="10"/>
  <c r="M269" i="10"/>
  <c r="J269" i="10"/>
  <c r="L269" i="10"/>
  <c r="E307" i="10"/>
  <c r="F307" i="10"/>
  <c r="D307" i="10"/>
  <c r="D321" i="10"/>
  <c r="C321" i="10"/>
  <c r="E340" i="10"/>
  <c r="C29" i="10"/>
  <c r="J48" i="10"/>
  <c r="J53" i="10"/>
  <c r="K58" i="10"/>
  <c r="D63" i="10"/>
  <c r="K69" i="10"/>
  <c r="C74" i="10"/>
  <c r="K83" i="10"/>
  <c r="L90" i="10"/>
  <c r="J98" i="10"/>
  <c r="K108" i="10"/>
  <c r="C113" i="10"/>
  <c r="J124" i="10"/>
  <c r="J183" i="10"/>
  <c r="J191" i="10"/>
  <c r="E203" i="10"/>
  <c r="J207" i="10"/>
  <c r="L215" i="10"/>
  <c r="C220" i="10"/>
  <c r="C244" i="10"/>
  <c r="M277" i="10"/>
  <c r="J322" i="10"/>
  <c r="E329" i="10"/>
  <c r="E334" i="10"/>
  <c r="J362" i="10"/>
  <c r="M365" i="10"/>
  <c r="D29" i="10"/>
  <c r="K48" i="10"/>
  <c r="K53" i="10"/>
  <c r="F63" i="10"/>
  <c r="J66" i="10"/>
  <c r="L69" i="10"/>
  <c r="D74" i="10"/>
  <c r="J78" i="10"/>
  <c r="M90" i="10"/>
  <c r="K98" i="10"/>
  <c r="C104" i="10"/>
  <c r="D113" i="10"/>
  <c r="L120" i="10"/>
  <c r="L130" i="10"/>
  <c r="L135" i="10"/>
  <c r="C139" i="10"/>
  <c r="J143" i="10"/>
  <c r="L146" i="10"/>
  <c r="L150" i="10"/>
  <c r="J154" i="10"/>
  <c r="C159" i="10"/>
  <c r="C164" i="10"/>
  <c r="F171" i="10"/>
  <c r="E175" i="10"/>
  <c r="C179" i="10"/>
  <c r="K183" i="10"/>
  <c r="C189" i="10"/>
  <c r="K191" i="10"/>
  <c r="F203" i="10"/>
  <c r="K207" i="10"/>
  <c r="M215" i="10"/>
  <c r="F220" i="10"/>
  <c r="L224" i="10"/>
  <c r="D232" i="10"/>
  <c r="F241" i="10"/>
  <c r="D244" i="10"/>
  <c r="C257" i="10"/>
  <c r="D282" i="10"/>
  <c r="F286" i="10"/>
  <c r="M295" i="10"/>
  <c r="C300" i="10"/>
  <c r="F316" i="10"/>
  <c r="J319" i="10"/>
  <c r="K322" i="10"/>
  <c r="C326" i="10"/>
  <c r="F329" i="10"/>
  <c r="F334" i="10"/>
  <c r="K362" i="10"/>
  <c r="L40" i="10"/>
  <c r="J44" i="10"/>
  <c r="F113" i="10"/>
  <c r="M120" i="10"/>
  <c r="M130" i="10"/>
  <c r="M135" i="10"/>
  <c r="K143" i="10"/>
  <c r="L154" i="10"/>
  <c r="F175" i="10"/>
  <c r="M207" i="10"/>
  <c r="M224" i="10"/>
  <c r="E232" i="10"/>
  <c r="D257" i="10"/>
  <c r="C313" i="10"/>
  <c r="D326" i="10"/>
  <c r="C353" i="10"/>
  <c r="L85" i="10"/>
  <c r="K92" i="10"/>
  <c r="L110" i="10"/>
  <c r="J148" i="10"/>
  <c r="L180" i="10"/>
  <c r="E218" i="10"/>
  <c r="F327" i="10"/>
  <c r="C336" i="10"/>
  <c r="D355" i="10"/>
  <c r="C39" i="10"/>
  <c r="J43" i="10"/>
  <c r="C69" i="10"/>
  <c r="J76" i="10"/>
  <c r="J89" i="10"/>
  <c r="J93" i="10"/>
  <c r="C129" i="10"/>
  <c r="C134" i="10"/>
  <c r="C138" i="10"/>
  <c r="F170" i="10"/>
  <c r="C174" i="10"/>
  <c r="J198" i="10"/>
  <c r="L205" i="10"/>
  <c r="K223" i="10"/>
  <c r="M275" i="10"/>
  <c r="M311" i="10"/>
  <c r="D39" i="10"/>
  <c r="K43" i="10"/>
  <c r="D69" i="10"/>
  <c r="K76" i="10"/>
  <c r="K93" i="10"/>
  <c r="D129" i="10"/>
  <c r="D134" i="10"/>
  <c r="D138" i="10"/>
  <c r="L145" i="10"/>
  <c r="D174" i="10"/>
  <c r="K198" i="10"/>
  <c r="J202" i="10"/>
  <c r="M205" i="10"/>
  <c r="L210" i="10"/>
  <c r="L223" i="10"/>
  <c r="J243" i="10"/>
  <c r="E247" i="10"/>
  <c r="C281" i="10"/>
  <c r="J289" i="10"/>
  <c r="L293" i="10"/>
  <c r="L318" i="10"/>
  <c r="J341" i="10"/>
  <c r="J356" i="10"/>
  <c r="D365" i="10"/>
  <c r="E39" i="10"/>
  <c r="E69" i="10"/>
  <c r="L76" i="10"/>
  <c r="J111" i="10"/>
  <c r="L115" i="10"/>
  <c r="E129" i="10"/>
  <c r="E134" i="10"/>
  <c r="F138" i="10"/>
  <c r="E174" i="10"/>
  <c r="M223" i="10"/>
  <c r="C236" i="10"/>
  <c r="K243" i="10"/>
  <c r="F281" i="10"/>
  <c r="K289" i="10"/>
  <c r="M293" i="10"/>
  <c r="J303" i="10"/>
  <c r="M318" i="10"/>
  <c r="J333" i="10"/>
  <c r="K341" i="10"/>
  <c r="K356" i="10"/>
  <c r="C361" i="10"/>
  <c r="F365" i="10"/>
  <c r="J73" i="10"/>
  <c r="K86" i="10"/>
  <c r="C90" i="10"/>
  <c r="M115" i="10"/>
  <c r="J166" i="10"/>
  <c r="F195" i="10"/>
  <c r="C199" i="10"/>
  <c r="C215" i="10"/>
  <c r="K166" i="10"/>
  <c r="E215" i="10"/>
  <c r="C224" i="10"/>
  <c r="J256" i="10"/>
  <c r="L281" i="10"/>
  <c r="C319" i="10"/>
  <c r="D322" i="10"/>
  <c r="F325" i="10"/>
  <c r="K328" i="10"/>
  <c r="M333" i="10"/>
  <c r="K365" i="10"/>
  <c r="I233" i="9"/>
  <c r="I144" i="11" s="1"/>
  <c r="B233" i="9"/>
  <c r="G233" i="9"/>
  <c r="C233" i="9"/>
  <c r="C144" i="11" s="1"/>
  <c r="D105" i="9"/>
  <c r="I125" i="9"/>
  <c r="I205" i="11" s="1"/>
  <c r="D125" i="9"/>
  <c r="D205" i="11" s="1"/>
  <c r="C125" i="9"/>
  <c r="C205" i="11" s="1"/>
  <c r="G125" i="9"/>
  <c r="E125" i="9"/>
  <c r="E205" i="11" s="1"/>
  <c r="D187" i="9"/>
  <c r="F245" i="10"/>
  <c r="E245" i="10"/>
  <c r="D245" i="10"/>
  <c r="C245" i="10"/>
  <c r="E105" i="9"/>
  <c r="C239" i="9"/>
  <c r="C253" i="9"/>
  <c r="C157" i="11" s="1"/>
  <c r="I267" i="9"/>
  <c r="I197" i="15" s="1"/>
  <c r="K197" i="15" s="1"/>
  <c r="K27" i="10"/>
  <c r="L27" i="10"/>
  <c r="M27" i="10"/>
  <c r="F133" i="10"/>
  <c r="E133" i="10"/>
  <c r="E350" i="10"/>
  <c r="F350" i="10"/>
  <c r="F77" i="10"/>
  <c r="E77" i="10"/>
  <c r="D77" i="10"/>
  <c r="C77" i="10"/>
  <c r="L99" i="10"/>
  <c r="J122" i="10"/>
  <c r="K334" i="10"/>
  <c r="B268" i="9"/>
  <c r="M99" i="10"/>
  <c r="F37" i="3"/>
  <c r="C294" i="9"/>
  <c r="C276" i="9"/>
  <c r="F206" i="15" s="1"/>
  <c r="B259" i="9"/>
  <c r="B307" i="9"/>
  <c r="B297" i="9"/>
  <c r="B289" i="9"/>
  <c r="B279" i="9"/>
  <c r="B271" i="9"/>
  <c r="B261" i="9"/>
  <c r="E306" i="9"/>
  <c r="C292" i="9"/>
  <c r="F221" i="15" s="1"/>
  <c r="C301" i="9"/>
  <c r="C274" i="9"/>
  <c r="C265" i="9"/>
  <c r="B301" i="9"/>
  <c r="C282" i="9"/>
  <c r="B265" i="9"/>
  <c r="D161" i="10"/>
  <c r="C216" i="10"/>
  <c r="M271" i="10"/>
  <c r="J271" i="10"/>
  <c r="L271" i="10"/>
  <c r="P18" i="15"/>
  <c r="F50" i="2"/>
  <c r="B148" i="9"/>
  <c r="I262" i="9"/>
  <c r="G262" i="9"/>
  <c r="G223" i="11" s="1"/>
  <c r="E293" i="9"/>
  <c r="C71" i="10"/>
  <c r="F71" i="10"/>
  <c r="E71" i="10"/>
  <c r="D71" i="10"/>
  <c r="E161" i="10"/>
  <c r="F60" i="2"/>
  <c r="I72" i="9"/>
  <c r="I17" i="15" s="1"/>
  <c r="K17" i="15" s="1"/>
  <c r="D92" i="9"/>
  <c r="D149" i="11" s="1"/>
  <c r="I92" i="9"/>
  <c r="I149" i="11" s="1"/>
  <c r="C92" i="9"/>
  <c r="C149" i="11" s="1"/>
  <c r="G92" i="9"/>
  <c r="G53" i="15" s="1"/>
  <c r="E92" i="9"/>
  <c r="E149" i="11" s="1"/>
  <c r="B156" i="9"/>
  <c r="B189" i="9"/>
  <c r="B262" i="9"/>
  <c r="B294" i="9"/>
  <c r="K74" i="10"/>
  <c r="M97" i="10"/>
  <c r="L97" i="10"/>
  <c r="K97" i="10"/>
  <c r="D110" i="10"/>
  <c r="F110" i="10"/>
  <c r="E110" i="10"/>
  <c r="C110" i="10"/>
  <c r="F306" i="10"/>
  <c r="J332" i="10"/>
  <c r="F344" i="10"/>
  <c r="E344" i="10"/>
  <c r="D344" i="10"/>
  <c r="C363" i="10"/>
  <c r="C154" i="9"/>
  <c r="D85" i="9"/>
  <c r="D139" i="11" s="1"/>
  <c r="D120" i="9"/>
  <c r="G142" i="9"/>
  <c r="G92" i="15" s="1"/>
  <c r="C142" i="9"/>
  <c r="F92" i="15" s="1"/>
  <c r="C156" i="9"/>
  <c r="C180" i="11" s="1"/>
  <c r="I175" i="9"/>
  <c r="G175" i="9"/>
  <c r="C175" i="9"/>
  <c r="C189" i="9"/>
  <c r="D235" i="9"/>
  <c r="L61" i="10"/>
  <c r="L74" i="10"/>
  <c r="J97" i="10"/>
  <c r="M107" i="10"/>
  <c r="M116" i="10"/>
  <c r="L116" i="10"/>
  <c r="F130" i="10"/>
  <c r="F238" i="10"/>
  <c r="D264" i="10"/>
  <c r="E280" i="10"/>
  <c r="F302" i="10"/>
  <c r="K332" i="10"/>
  <c r="J347" i="10"/>
  <c r="D363" i="10"/>
  <c r="E63" i="11"/>
  <c r="B93" i="9"/>
  <c r="I135" i="9"/>
  <c r="C135" i="9"/>
  <c r="F85" i="15" s="1"/>
  <c r="G135" i="9"/>
  <c r="G85" i="15" s="1"/>
  <c r="I161" i="9"/>
  <c r="I125" i="15" s="1"/>
  <c r="K125" i="15" s="1"/>
  <c r="D189" i="9"/>
  <c r="B216" i="9"/>
  <c r="G229" i="9"/>
  <c r="I229" i="9"/>
  <c r="E235" i="9"/>
  <c r="I242" i="9"/>
  <c r="G242" i="9"/>
  <c r="B263" i="9"/>
  <c r="C289" i="9"/>
  <c r="J116" i="10"/>
  <c r="L151" i="10"/>
  <c r="M161" i="10"/>
  <c r="L161" i="10"/>
  <c r="E264" i="10"/>
  <c r="F273" i="10"/>
  <c r="E273" i="10"/>
  <c r="D273" i="10"/>
  <c r="C273" i="10"/>
  <c r="L332" i="10"/>
  <c r="K347" i="10"/>
  <c r="C70" i="11"/>
  <c r="F256" i="15" s="1"/>
  <c r="F43" i="2"/>
  <c r="F29" i="3"/>
  <c r="D66" i="9"/>
  <c r="D126" i="11" s="1"/>
  <c r="I115" i="9"/>
  <c r="I201" i="11" s="1"/>
  <c r="G115" i="9"/>
  <c r="G201" i="11" s="1"/>
  <c r="E115" i="9"/>
  <c r="E201" i="11" s="1"/>
  <c r="B135" i="9"/>
  <c r="I201" i="9"/>
  <c r="I308" i="9"/>
  <c r="G308" i="9"/>
  <c r="C324" i="9"/>
  <c r="E108" i="10"/>
  <c r="F108" i="10"/>
  <c r="D108" i="10"/>
  <c r="C235" i="10"/>
  <c r="M302" i="10"/>
  <c r="L302" i="10"/>
  <c r="J302" i="10"/>
  <c r="K302" i="10"/>
  <c r="F26" i="2"/>
  <c r="C183" i="9"/>
  <c r="C197" i="9"/>
  <c r="C229" i="9"/>
  <c r="F34" i="15" s="1"/>
  <c r="C242" i="9"/>
  <c r="C108" i="10"/>
  <c r="J206" i="10"/>
  <c r="K166" i="11"/>
  <c r="I81" i="9"/>
  <c r="I25" i="15" s="1"/>
  <c r="K25" i="15" s="1"/>
  <c r="G81" i="9"/>
  <c r="G25" i="15" s="1"/>
  <c r="C295" i="9"/>
  <c r="C256" i="11" s="1"/>
  <c r="F72" i="10"/>
  <c r="E72" i="10"/>
  <c r="D72" i="10"/>
  <c r="C72" i="10"/>
  <c r="F186" i="10"/>
  <c r="D95" i="11"/>
  <c r="F36" i="1"/>
  <c r="F22" i="8" s="1"/>
  <c r="E86" i="9"/>
  <c r="E140" i="11" s="1"/>
  <c r="C143" i="9"/>
  <c r="F93" i="15" s="1"/>
  <c r="I157" i="9"/>
  <c r="G157" i="9"/>
  <c r="B171" i="9"/>
  <c r="E197" i="9"/>
  <c r="G216" i="9"/>
  <c r="C271" i="9"/>
  <c r="E83" i="10"/>
  <c r="D83" i="10"/>
  <c r="C83" i="10"/>
  <c r="F83" i="10"/>
  <c r="F105" i="10"/>
  <c r="K261" i="10"/>
  <c r="B110" i="9"/>
  <c r="C171" i="9"/>
  <c r="C161" i="11" s="1"/>
  <c r="D191" i="9"/>
  <c r="G197" i="9"/>
  <c r="I224" i="9"/>
  <c r="G224" i="9"/>
  <c r="G185" i="15" s="1"/>
  <c r="B230" i="9"/>
  <c r="B243" i="9"/>
  <c r="I290" i="9"/>
  <c r="G290" i="9"/>
  <c r="I303" i="9"/>
  <c r="K235" i="10"/>
  <c r="M235" i="10"/>
  <c r="L235" i="10"/>
  <c r="J235" i="10"/>
  <c r="L261" i="10"/>
  <c r="F148" i="11"/>
  <c r="E25" i="6"/>
  <c r="E248" i="9" s="1"/>
  <c r="D81" i="9"/>
  <c r="D136" i="11" s="1"/>
  <c r="C96" i="9"/>
  <c r="C172" i="11" s="1"/>
  <c r="C110" i="9"/>
  <c r="F111" i="15" s="1"/>
  <c r="I130" i="9"/>
  <c r="G130" i="9"/>
  <c r="C130" i="9"/>
  <c r="F80" i="15" s="1"/>
  <c r="C157" i="9"/>
  <c r="F122" i="15" s="1"/>
  <c r="I178" i="9"/>
  <c r="I71" i="15" s="1"/>
  <c r="K71" i="15" s="1"/>
  <c r="E191" i="9"/>
  <c r="I197" i="9"/>
  <c r="B224" i="9"/>
  <c r="C238" i="9"/>
  <c r="B277" i="9"/>
  <c r="B290" i="9"/>
  <c r="B296" i="9"/>
  <c r="I304" i="9"/>
  <c r="G304" i="9"/>
  <c r="J26" i="10"/>
  <c r="L29" i="10"/>
  <c r="M59" i="10"/>
  <c r="J134" i="10"/>
  <c r="L149" i="10"/>
  <c r="D156" i="10"/>
  <c r="F156" i="10"/>
  <c r="E156" i="10"/>
  <c r="J159" i="10"/>
  <c r="C166" i="10"/>
  <c r="E176" i="10"/>
  <c r="J186" i="10"/>
  <c r="D211" i="10"/>
  <c r="K247" i="10"/>
  <c r="J247" i="10"/>
  <c r="M261" i="10"/>
  <c r="J158" i="11"/>
  <c r="J290" i="15"/>
  <c r="I290" i="15"/>
  <c r="K290" i="15" s="1"/>
  <c r="H290" i="15"/>
  <c r="M290" i="15"/>
  <c r="Q290" i="15" s="1"/>
  <c r="S290" i="15" s="1"/>
  <c r="D290" i="15"/>
  <c r="C290" i="15"/>
  <c r="B290" i="15"/>
  <c r="G290" i="15"/>
  <c r="E290" i="15"/>
  <c r="B116" i="9"/>
  <c r="C113" i="9"/>
  <c r="F163" i="15" s="1"/>
  <c r="B98" i="9"/>
  <c r="C95" i="9"/>
  <c r="C171" i="11" s="1"/>
  <c r="B113" i="9"/>
  <c r="B95" i="9"/>
  <c r="D123" i="9"/>
  <c r="D204" i="11" s="1"/>
  <c r="D113" i="9"/>
  <c r="C105" i="9"/>
  <c r="F106" i="15" s="1"/>
  <c r="E98" i="9"/>
  <c r="C86" i="9"/>
  <c r="C140" i="11" s="1"/>
  <c r="E85" i="9"/>
  <c r="E139" i="11" s="1"/>
  <c r="C123" i="9"/>
  <c r="C204" i="11" s="1"/>
  <c r="E116" i="9"/>
  <c r="B105" i="9"/>
  <c r="D98" i="9"/>
  <c r="B86" i="9"/>
  <c r="B123" i="9"/>
  <c r="D116" i="9"/>
  <c r="E101" i="9"/>
  <c r="C98" i="9"/>
  <c r="F99" i="15" s="1"/>
  <c r="B101" i="9"/>
  <c r="C82" i="9"/>
  <c r="F26" i="15" s="1"/>
  <c r="E119" i="9"/>
  <c r="C116" i="9"/>
  <c r="F166" i="15" s="1"/>
  <c r="D101" i="9"/>
  <c r="E82" i="9"/>
  <c r="C101" i="9"/>
  <c r="F102" i="15" s="1"/>
  <c r="D82" i="9"/>
  <c r="C119" i="9"/>
  <c r="F169" i="15" s="1"/>
  <c r="D119" i="9"/>
  <c r="D122" i="9"/>
  <c r="D203" i="11" s="1"/>
  <c r="B118" i="9"/>
  <c r="E95" i="9"/>
  <c r="E171" i="11" s="1"/>
  <c r="D89" i="9"/>
  <c r="D146" i="11" s="1"/>
  <c r="D95" i="9"/>
  <c r="D171" i="11" s="1"/>
  <c r="B103" i="9"/>
  <c r="E113" i="9"/>
  <c r="C87" i="9"/>
  <c r="C141" i="11" s="1"/>
  <c r="B122" i="9"/>
  <c r="B89" i="9"/>
  <c r="E83" i="9"/>
  <c r="E137" i="11" s="1"/>
  <c r="B83" i="9"/>
  <c r="C121" i="9"/>
  <c r="C202" i="11" s="1"/>
  <c r="B121" i="9"/>
  <c r="E120" i="9"/>
  <c r="D83" i="9"/>
  <c r="D137" i="11" s="1"/>
  <c r="C83" i="9"/>
  <c r="F27" i="15" s="1"/>
  <c r="D118" i="9"/>
  <c r="F112" i="10"/>
  <c r="E112" i="10"/>
  <c r="D112" i="10"/>
  <c r="C112" i="10"/>
  <c r="F122" i="10"/>
  <c r="E122" i="10"/>
  <c r="D122" i="10"/>
  <c r="C122" i="10"/>
  <c r="D135" i="10"/>
  <c r="F135" i="10"/>
  <c r="E135" i="10"/>
  <c r="E297" i="10"/>
  <c r="C297" i="10"/>
  <c r="E312" i="10"/>
  <c r="F312" i="10"/>
  <c r="D312" i="10"/>
  <c r="D78" i="9"/>
  <c r="B66" i="9"/>
  <c r="C78" i="9"/>
  <c r="F23" i="15" s="1"/>
  <c r="D67" i="9"/>
  <c r="D127" i="11" s="1"/>
  <c r="C67" i="9"/>
  <c r="F13" i="15" s="1"/>
  <c r="O13" i="15" s="1"/>
  <c r="P13" i="15" s="1"/>
  <c r="E78" i="9"/>
  <c r="B67" i="9"/>
  <c r="D69" i="9"/>
  <c r="D129" i="11" s="1"/>
  <c r="E69" i="9"/>
  <c r="E129" i="11" s="1"/>
  <c r="C69" i="9"/>
  <c r="C129" i="11" s="1"/>
  <c r="B69" i="9"/>
  <c r="I211" i="9"/>
  <c r="I159" i="15" s="1"/>
  <c r="K159" i="15" s="1"/>
  <c r="G211" i="9"/>
  <c r="G198" i="11" s="1"/>
  <c r="C211" i="9"/>
  <c r="F159" i="15" s="1"/>
  <c r="B211" i="9"/>
  <c r="B253" i="9"/>
  <c r="C135" i="10"/>
  <c r="K242" i="10"/>
  <c r="J242" i="10"/>
  <c r="C312" i="10"/>
  <c r="I133" i="9"/>
  <c r="I83" i="15" s="1"/>
  <c r="K83" i="15" s="1"/>
  <c r="G133" i="9"/>
  <c r="G83" i="15" s="1"/>
  <c r="K99" i="10"/>
  <c r="M122" i="10"/>
  <c r="L122" i="10"/>
  <c r="D256" i="10"/>
  <c r="C256" i="10"/>
  <c r="F256" i="10"/>
  <c r="E332" i="10"/>
  <c r="C332" i="10"/>
  <c r="J334" i="10"/>
  <c r="B77" i="9"/>
  <c r="C206" i="9"/>
  <c r="K109" i="10"/>
  <c r="C350" i="10"/>
  <c r="C354" i="10"/>
  <c r="D84" i="9"/>
  <c r="D138" i="11" s="1"/>
  <c r="B161" i="9"/>
  <c r="I315" i="9"/>
  <c r="G315" i="9"/>
  <c r="G344" i="9"/>
  <c r="I344" i="9"/>
  <c r="F47" i="10"/>
  <c r="E47" i="10"/>
  <c r="D47" i="10"/>
  <c r="C47" i="10"/>
  <c r="F332" i="10"/>
  <c r="L338" i="10"/>
  <c r="M338" i="10"/>
  <c r="K338" i="10"/>
  <c r="J338" i="10"/>
  <c r="D354" i="10"/>
  <c r="D69" i="11"/>
  <c r="B201" i="9"/>
  <c r="K37" i="10"/>
  <c r="J37" i="10"/>
  <c r="M37" i="10"/>
  <c r="L37" i="10"/>
  <c r="M87" i="10"/>
  <c r="L87" i="10"/>
  <c r="K87" i="10"/>
  <c r="J87" i="10"/>
  <c r="M109" i="10"/>
  <c r="M181" i="10"/>
  <c r="L181" i="10"/>
  <c r="L240" i="10"/>
  <c r="K267" i="10"/>
  <c r="M334" i="10"/>
  <c r="J350" i="10"/>
  <c r="M350" i="10"/>
  <c r="L350" i="10"/>
  <c r="G106" i="15"/>
  <c r="C315" i="9"/>
  <c r="C130" i="10"/>
  <c r="J181" i="10"/>
  <c r="M240" i="10"/>
  <c r="L276" i="10"/>
  <c r="E291" i="10"/>
  <c r="D291" i="10"/>
  <c r="C291" i="10"/>
  <c r="G133" i="11"/>
  <c r="F42" i="2"/>
  <c r="C85" i="9"/>
  <c r="F29" i="15" s="1"/>
  <c r="I100" i="9"/>
  <c r="I101" i="15" s="1"/>
  <c r="K101" i="15" s="1"/>
  <c r="G100" i="9"/>
  <c r="E100" i="9"/>
  <c r="C120" i="9"/>
  <c r="F170" i="15" s="1"/>
  <c r="M84" i="10"/>
  <c r="J126" i="10"/>
  <c r="J151" i="10"/>
  <c r="E216" i="10"/>
  <c r="L294" i="10"/>
  <c r="K294" i="10"/>
  <c r="M294" i="10"/>
  <c r="J294" i="10"/>
  <c r="D302" i="10"/>
  <c r="D63" i="11"/>
  <c r="E73" i="9"/>
  <c r="D73" i="9"/>
  <c r="I73" i="9"/>
  <c r="G73" i="9"/>
  <c r="G161" i="9"/>
  <c r="C275" i="9"/>
  <c r="I239" i="9"/>
  <c r="G239" i="9"/>
  <c r="C267" i="9"/>
  <c r="B267" i="9"/>
  <c r="F27" i="10"/>
  <c r="E27" i="10"/>
  <c r="D27" i="10"/>
  <c r="C27" i="10"/>
  <c r="F57" i="3"/>
  <c r="E90" i="9"/>
  <c r="E147" i="11" s="1"/>
  <c r="B112" i="9"/>
  <c r="E200" i="9"/>
  <c r="F67" i="2"/>
  <c r="B119" i="9"/>
  <c r="G321" i="9"/>
  <c r="I321" i="9"/>
  <c r="B321" i="9"/>
  <c r="C321" i="9"/>
  <c r="M141" i="10"/>
  <c r="L141" i="10"/>
  <c r="F297" i="10"/>
  <c r="J337" i="10"/>
  <c r="M337" i="10"/>
  <c r="L337" i="10"/>
  <c r="K337" i="10"/>
  <c r="F49" i="2"/>
  <c r="B133" i="9"/>
  <c r="C174" i="9"/>
  <c r="F67" i="15" s="1"/>
  <c r="G268" i="9"/>
  <c r="G198" i="15" s="1"/>
  <c r="I268" i="9"/>
  <c r="A313" i="9"/>
  <c r="J307" i="15" s="1"/>
  <c r="I314" i="9"/>
  <c r="G314" i="9"/>
  <c r="B314" i="9"/>
  <c r="C314" i="9"/>
  <c r="J27" i="10"/>
  <c r="F87" i="10"/>
  <c r="E87" i="10"/>
  <c r="D87" i="10"/>
  <c r="C87" i="10"/>
  <c r="M242" i="10"/>
  <c r="E256" i="10"/>
  <c r="C294" i="10"/>
  <c r="D332" i="10"/>
  <c r="B240" i="9"/>
  <c r="C237" i="9"/>
  <c r="C230" i="9"/>
  <c r="F35" i="15" s="1"/>
  <c r="C240" i="9"/>
  <c r="B238" i="9"/>
  <c r="B228" i="9"/>
  <c r="C241" i="9"/>
  <c r="C244" i="9"/>
  <c r="F49" i="15" s="1"/>
  <c r="B241" i="9"/>
  <c r="C236" i="9"/>
  <c r="B232" i="9"/>
  <c r="C232" i="9"/>
  <c r="C227" i="9"/>
  <c r="B227" i="9"/>
  <c r="E91" i="9"/>
  <c r="E148" i="11" s="1"/>
  <c r="D91" i="9"/>
  <c r="D148" i="11" s="1"/>
  <c r="C91" i="9"/>
  <c r="F52" i="15" s="1"/>
  <c r="B91" i="9"/>
  <c r="C133" i="9"/>
  <c r="F83" i="15" s="1"/>
  <c r="B213" i="9"/>
  <c r="I148" i="9"/>
  <c r="G148" i="9"/>
  <c r="B315" i="9"/>
  <c r="F97" i="10"/>
  <c r="E97" i="10"/>
  <c r="D97" i="10"/>
  <c r="C97" i="10"/>
  <c r="C238" i="10"/>
  <c r="D306" i="10"/>
  <c r="L64" i="10"/>
  <c r="M64" i="10"/>
  <c r="K64" i="10"/>
  <c r="L84" i="10"/>
  <c r="K107" i="10"/>
  <c r="L267" i="10"/>
  <c r="E114" i="9"/>
  <c r="E200" i="11" s="1"/>
  <c r="B196" i="9"/>
  <c r="B275" i="9"/>
  <c r="L107" i="10"/>
  <c r="L253" i="10"/>
  <c r="K253" i="10"/>
  <c r="J253" i="10"/>
  <c r="M253" i="10"/>
  <c r="C262" i="9"/>
  <c r="C223" i="11" s="1"/>
  <c r="M31" i="10"/>
  <c r="L31" i="10"/>
  <c r="C66" i="9"/>
  <c r="F12" i="15" s="1"/>
  <c r="C100" i="9"/>
  <c r="F101" i="15" s="1"/>
  <c r="J31" i="10"/>
  <c r="K41" i="10"/>
  <c r="K82" i="10"/>
  <c r="C186" i="10"/>
  <c r="D100" i="9"/>
  <c r="E109" i="9"/>
  <c r="D109" i="9"/>
  <c r="C109" i="9"/>
  <c r="F110" i="15" s="1"/>
  <c r="B109" i="9"/>
  <c r="C129" i="9"/>
  <c r="F79" i="15" s="1"/>
  <c r="B197" i="9"/>
  <c r="K31" i="10"/>
  <c r="K51" i="10"/>
  <c r="K116" i="10"/>
  <c r="L238" i="10"/>
  <c r="M238" i="10"/>
  <c r="K238" i="10"/>
  <c r="F264" i="10"/>
  <c r="C299" i="10"/>
  <c r="F363" i="10"/>
  <c r="F366" i="10"/>
  <c r="C366" i="10"/>
  <c r="D366" i="10"/>
  <c r="D70" i="11"/>
  <c r="J147" i="11"/>
  <c r="E66" i="9"/>
  <c r="E126" i="11" s="1"/>
  <c r="B295" i="9"/>
  <c r="B308" i="9"/>
  <c r="L51" i="10"/>
  <c r="M82" i="10"/>
  <c r="K161" i="10"/>
  <c r="E186" i="10"/>
  <c r="D235" i="10"/>
  <c r="E299" i="10"/>
  <c r="J340" i="10"/>
  <c r="L340" i="10"/>
  <c r="K340" i="10"/>
  <c r="M340" i="10"/>
  <c r="M347" i="10"/>
  <c r="C95" i="11"/>
  <c r="F279" i="15" s="1"/>
  <c r="K147" i="11"/>
  <c r="D86" i="9"/>
  <c r="D140" i="11" s="1"/>
  <c r="I109" i="9"/>
  <c r="I110" i="15" s="1"/>
  <c r="K110" i="15" s="1"/>
  <c r="C115" i="9"/>
  <c r="C201" i="11" s="1"/>
  <c r="B143" i="9"/>
  <c r="B209" i="9"/>
  <c r="C249" i="9"/>
  <c r="B249" i="9"/>
  <c r="I249" i="9"/>
  <c r="L139" i="10"/>
  <c r="M139" i="10"/>
  <c r="E235" i="10"/>
  <c r="M264" i="10"/>
  <c r="J264" i="10"/>
  <c r="K264" i="10"/>
  <c r="F285" i="10"/>
  <c r="C285" i="10"/>
  <c r="F299" i="10"/>
  <c r="J366" i="10"/>
  <c r="M366" i="10"/>
  <c r="L366" i="10"/>
  <c r="K366" i="10"/>
  <c r="J295" i="15"/>
  <c r="M289" i="15"/>
  <c r="Q289" i="15" s="1"/>
  <c r="S289" i="15" s="1"/>
  <c r="G267" i="15"/>
  <c r="F75" i="8"/>
  <c r="J289" i="15"/>
  <c r="H254" i="15"/>
  <c r="F88" i="8"/>
  <c r="F60" i="8"/>
  <c r="F46" i="8"/>
  <c r="F95" i="8"/>
  <c r="F81" i="8"/>
  <c r="F37" i="8"/>
  <c r="F74" i="8"/>
  <c r="F66" i="8"/>
  <c r="F52" i="8"/>
  <c r="M250" i="15"/>
  <c r="Q250" i="15" s="1"/>
  <c r="S250" i="15" s="1"/>
  <c r="F87" i="8"/>
  <c r="F80" i="8"/>
  <c r="F72" i="8"/>
  <c r="F42" i="8"/>
  <c r="F48" i="8"/>
  <c r="I250" i="15"/>
  <c r="K250" i="15" s="1"/>
  <c r="F64" i="8"/>
  <c r="F57" i="8"/>
  <c r="F93" i="8"/>
  <c r="M280" i="15"/>
  <c r="Q280" i="15" s="1"/>
  <c r="S280" i="15" s="1"/>
  <c r="J256" i="15"/>
  <c r="G250" i="15"/>
  <c r="F94" i="8"/>
  <c r="F49" i="8"/>
  <c r="F86" i="8"/>
  <c r="F79" i="8"/>
  <c r="F71" i="8"/>
  <c r="F63" i="8"/>
  <c r="F40" i="8"/>
  <c r="F56" i="8"/>
  <c r="J268" i="15"/>
  <c r="F97" i="8"/>
  <c r="F62" i="8"/>
  <c r="F36" i="8"/>
  <c r="F84" i="8"/>
  <c r="H251" i="15"/>
  <c r="F92" i="8"/>
  <c r="F70" i="8"/>
  <c r="F54" i="8"/>
  <c r="F51" i="8"/>
  <c r="F45" i="8"/>
  <c r="F85" i="8"/>
  <c r="F76" i="8"/>
  <c r="F96" i="8"/>
  <c r="F78" i="8"/>
  <c r="F61" i="8"/>
  <c r="F35" i="8"/>
  <c r="F69" i="8"/>
  <c r="F68" i="8"/>
  <c r="F77" i="8"/>
  <c r="F43" i="8"/>
  <c r="H273" i="15"/>
  <c r="F59" i="8"/>
  <c r="M107" i="15"/>
  <c r="Q107" i="15" s="1"/>
  <c r="S107" i="15" s="1"/>
  <c r="F36" i="2"/>
  <c r="C108" i="11"/>
  <c r="F291" i="15" s="1"/>
  <c r="C209" i="9"/>
  <c r="J29" i="10"/>
  <c r="F52" i="10"/>
  <c r="E52" i="10"/>
  <c r="D52" i="10"/>
  <c r="C52" i="10"/>
  <c r="M91" i="10"/>
  <c r="L91" i="10"/>
  <c r="C176" i="10"/>
  <c r="L231" i="10"/>
  <c r="C167" i="11"/>
  <c r="F27" i="2"/>
  <c r="B96" i="9"/>
  <c r="G183" i="9"/>
  <c r="G284" i="9"/>
  <c r="C284" i="9"/>
  <c r="I324" i="9"/>
  <c r="K29" i="10"/>
  <c r="L101" i="10"/>
  <c r="E128" i="10"/>
  <c r="D128" i="10"/>
  <c r="C128" i="10"/>
  <c r="F128" i="10"/>
  <c r="E285" i="10"/>
  <c r="F37" i="2"/>
  <c r="B76" i="9"/>
  <c r="D96" i="9"/>
  <c r="D172" i="11" s="1"/>
  <c r="D110" i="9"/>
  <c r="I284" i="9"/>
  <c r="I214" i="15" s="1"/>
  <c r="K214" i="15" s="1"/>
  <c r="C290" i="9"/>
  <c r="F219" i="15" s="1"/>
  <c r="K26" i="10"/>
  <c r="K134" i="10"/>
  <c r="F147" i="10"/>
  <c r="E147" i="10"/>
  <c r="D147" i="10"/>
  <c r="C147" i="10"/>
  <c r="D166" i="10"/>
  <c r="F176" i="10"/>
  <c r="C91" i="11"/>
  <c r="F275" i="15" s="1"/>
  <c r="J296" i="15"/>
  <c r="F28" i="2"/>
  <c r="F39" i="6"/>
  <c r="C76" i="9"/>
  <c r="B82" i="9"/>
  <c r="E96" i="9"/>
  <c r="E172" i="11" s="1"/>
  <c r="B104" i="9"/>
  <c r="E110" i="9"/>
  <c r="B179" i="9"/>
  <c r="I205" i="9"/>
  <c r="I153" i="15" s="1"/>
  <c r="K153" i="15" s="1"/>
  <c r="G205" i="9"/>
  <c r="G153" i="15" s="1"/>
  <c r="C297" i="9"/>
  <c r="C304" i="9"/>
  <c r="L26" i="10"/>
  <c r="J39" i="10"/>
  <c r="L49" i="10"/>
  <c r="M49" i="10"/>
  <c r="K57" i="10"/>
  <c r="D80" i="10"/>
  <c r="F80" i="10"/>
  <c r="K111" i="10"/>
  <c r="L114" i="10"/>
  <c r="M114" i="10"/>
  <c r="K124" i="10"/>
  <c r="J132" i="10"/>
  <c r="L134" i="10"/>
  <c r="J137" i="10"/>
  <c r="E166" i="10"/>
  <c r="F211" i="10"/>
  <c r="M247" i="10"/>
  <c r="E262" i="10"/>
  <c r="F262" i="10"/>
  <c r="D262" i="10"/>
  <c r="C262" i="10"/>
  <c r="D361" i="10"/>
  <c r="D91" i="11"/>
  <c r="G180" i="11"/>
  <c r="G200" i="11"/>
  <c r="M80" i="15"/>
  <c r="Q80" i="15" s="1"/>
  <c r="S80" i="15" s="1"/>
  <c r="C220" i="9"/>
  <c r="L229" i="10"/>
  <c r="K229" i="10"/>
  <c r="M229" i="10"/>
  <c r="D297" i="10"/>
  <c r="M112" i="10"/>
  <c r="K112" i="10"/>
  <c r="L112" i="10"/>
  <c r="J305" i="10"/>
  <c r="M305" i="10"/>
  <c r="L305" i="10"/>
  <c r="K305" i="10"/>
  <c r="C180" i="9"/>
  <c r="C133" i="10"/>
  <c r="J141" i="10"/>
  <c r="K245" i="10"/>
  <c r="M245" i="10"/>
  <c r="E99" i="9"/>
  <c r="C188" i="9"/>
  <c r="J84" i="10"/>
  <c r="D133" i="10"/>
  <c r="J240" i="10"/>
  <c r="J245" i="10"/>
  <c r="J267" i="10"/>
  <c r="J276" i="10"/>
  <c r="D294" i="10"/>
  <c r="C306" i="10"/>
  <c r="D350" i="10"/>
  <c r="H153" i="11"/>
  <c r="G32" i="15"/>
  <c r="G106" i="9"/>
  <c r="G107" i="15" s="1"/>
  <c r="E106" i="9"/>
  <c r="D106" i="9"/>
  <c r="C106" i="9"/>
  <c r="F107" i="15" s="1"/>
  <c r="I106" i="9"/>
  <c r="D293" i="9"/>
  <c r="E294" i="10"/>
  <c r="E69" i="11"/>
  <c r="D37" i="15"/>
  <c r="E37" i="15"/>
  <c r="C37" i="15"/>
  <c r="B37" i="15"/>
  <c r="B85" i="9"/>
  <c r="B120" i="9"/>
  <c r="I329" i="9"/>
  <c r="G329" i="9"/>
  <c r="B329" i="9"/>
  <c r="C329" i="9"/>
  <c r="D55" i="10"/>
  <c r="F55" i="10"/>
  <c r="E55" i="10"/>
  <c r="J61" i="10"/>
  <c r="J74" i="10"/>
  <c r="D216" i="10"/>
  <c r="D238" i="10"/>
  <c r="K271" i="10"/>
  <c r="C280" i="10"/>
  <c r="C302" i="10"/>
  <c r="D201" i="9"/>
  <c r="D280" i="10"/>
  <c r="F34" i="2"/>
  <c r="B73" i="9"/>
  <c r="G201" i="9"/>
  <c r="B324" i="9"/>
  <c r="D288" i="10"/>
  <c r="F288" i="10"/>
  <c r="E288" i="10"/>
  <c r="H166" i="11"/>
  <c r="I142" i="9"/>
  <c r="I92" i="15" s="1"/>
  <c r="K92" i="15" s="1"/>
  <c r="B276" i="9"/>
  <c r="E105" i="10"/>
  <c r="F30" i="3"/>
  <c r="E122" i="9"/>
  <c r="E203" i="11" s="1"/>
  <c r="G324" i="9"/>
  <c r="F57" i="10"/>
  <c r="E57" i="10"/>
  <c r="D57" i="10"/>
  <c r="C57" i="10"/>
  <c r="K101" i="10"/>
  <c r="J149" i="10"/>
  <c r="E127" i="11"/>
  <c r="M84" i="15"/>
  <c r="Q84" i="15" s="1"/>
  <c r="S84" i="15" s="1"/>
  <c r="C81" i="9"/>
  <c r="F25" i="15" s="1"/>
  <c r="I102" i="9"/>
  <c r="I103" i="15" s="1"/>
  <c r="K103" i="15" s="1"/>
  <c r="C102" i="9"/>
  <c r="F103" i="15" s="1"/>
  <c r="G102" i="9"/>
  <c r="G103" i="15" s="1"/>
  <c r="B102" i="9"/>
  <c r="E102" i="9"/>
  <c r="D102" i="9"/>
  <c r="I129" i="9"/>
  <c r="I79" i="15" s="1"/>
  <c r="K79" i="15" s="1"/>
  <c r="B157" i="9"/>
  <c r="L59" i="10"/>
  <c r="L72" i="10"/>
  <c r="K72" i="10"/>
  <c r="J72" i="10"/>
  <c r="M72" i="10"/>
  <c r="J91" i="10"/>
  <c r="K139" i="10"/>
  <c r="K149" i="10"/>
  <c r="M186" i="10"/>
  <c r="L186" i="10"/>
  <c r="C211" i="10"/>
  <c r="F31" i="3"/>
  <c r="E72" i="4"/>
  <c r="D223" i="9" s="1"/>
  <c r="E64" i="4"/>
  <c r="D215" i="9" s="1"/>
  <c r="E22" i="4"/>
  <c r="E173" i="9" s="1"/>
  <c r="E21" i="4"/>
  <c r="D172" i="9" s="1"/>
  <c r="E57" i="4"/>
  <c r="D208" i="9" s="1"/>
  <c r="E29" i="4"/>
  <c r="D180" i="9" s="1"/>
  <c r="E28" i="4"/>
  <c r="D179" i="9" s="1"/>
  <c r="E71" i="4"/>
  <c r="E222" i="9" s="1"/>
  <c r="E56" i="4"/>
  <c r="D207" i="9" s="1"/>
  <c r="E74" i="4"/>
  <c r="D225" i="9" s="1"/>
  <c r="E65" i="4"/>
  <c r="D216" i="9" s="1"/>
  <c r="E32" i="4"/>
  <c r="E24" i="4"/>
  <c r="D175" i="9" s="1"/>
  <c r="E31" i="4"/>
  <c r="E182" i="9" s="1"/>
  <c r="E23" i="4"/>
  <c r="E70" i="4"/>
  <c r="D221" i="9" s="1"/>
  <c r="E53" i="4"/>
  <c r="E204" i="9" s="1"/>
  <c r="E73" i="4"/>
  <c r="E55" i="4"/>
  <c r="E206" i="9" s="1"/>
  <c r="E30" i="4"/>
  <c r="D181" i="9" s="1"/>
  <c r="E62" i="4"/>
  <c r="D213" i="9" s="1"/>
  <c r="E54" i="4"/>
  <c r="E205" i="9" s="1"/>
  <c r="E195" i="11" s="1"/>
  <c r="E61" i="4"/>
  <c r="E212" i="9" s="1"/>
  <c r="J164" i="15"/>
  <c r="G165" i="9"/>
  <c r="I165" i="9"/>
  <c r="E198" i="9"/>
  <c r="I198" i="9"/>
  <c r="G198" i="9"/>
  <c r="C198" i="9"/>
  <c r="B198" i="9"/>
  <c r="D198" i="9"/>
  <c r="C224" i="9"/>
  <c r="I258" i="9"/>
  <c r="G258" i="9"/>
  <c r="C277" i="9"/>
  <c r="F102" i="10"/>
  <c r="E102" i="10"/>
  <c r="D102" i="10"/>
  <c r="C102" i="10"/>
  <c r="J148" i="11"/>
  <c r="F200" i="11"/>
  <c r="F22" i="3"/>
  <c r="E60" i="4"/>
  <c r="E211" i="9" s="1"/>
  <c r="F18" i="6"/>
  <c r="E18" i="4"/>
  <c r="F55" i="8"/>
  <c r="F30" i="4"/>
  <c r="H54" i="15"/>
  <c r="M16" i="15"/>
  <c r="Q16" i="15" s="1"/>
  <c r="S16" i="15" s="1"/>
  <c r="F20" i="4"/>
  <c r="F61" i="2"/>
  <c r="J8" i="15"/>
  <c r="N8" i="15" s="1"/>
  <c r="T8" i="15" s="1"/>
  <c r="V8" i="15" s="1"/>
  <c r="J149" i="11"/>
  <c r="F47" i="2"/>
  <c r="H99" i="15"/>
  <c r="F19" i="6"/>
  <c r="F35" i="3"/>
  <c r="F55" i="2"/>
  <c r="F33" i="1"/>
  <c r="F20" i="8" s="1"/>
  <c r="F32" i="1"/>
  <c r="F19" i="8" s="1"/>
  <c r="F25" i="1"/>
  <c r="F20" i="5"/>
  <c r="F25" i="3"/>
  <c r="M54" i="15"/>
  <c r="Q54" i="15" s="1"/>
  <c r="S54" i="15" s="1"/>
  <c r="G23" i="15"/>
  <c r="F54" i="2"/>
  <c r="F46" i="2"/>
  <c r="F22" i="2"/>
  <c r="F24" i="1"/>
  <c r="J81" i="15"/>
  <c r="J201" i="11"/>
  <c r="D68" i="9"/>
  <c r="D128" i="11" s="1"/>
  <c r="D76" i="9"/>
  <c r="D132" i="11" s="1"/>
  <c r="G96" i="9"/>
  <c r="G172" i="11" s="1"/>
  <c r="C104" i="9"/>
  <c r="F105" i="15" s="1"/>
  <c r="G110" i="9"/>
  <c r="G111" i="15" s="1"/>
  <c r="G124" i="9"/>
  <c r="G174" i="15" s="1"/>
  <c r="E124" i="9"/>
  <c r="D124" i="9"/>
  <c r="C124" i="9"/>
  <c r="F174" i="15" s="1"/>
  <c r="I153" i="9"/>
  <c r="I177" i="11" s="1"/>
  <c r="G153" i="9"/>
  <c r="C165" i="9"/>
  <c r="C179" i="9"/>
  <c r="F72" i="15" s="1"/>
  <c r="B205" i="9"/>
  <c r="E210" i="9"/>
  <c r="B244" i="9"/>
  <c r="C258" i="9"/>
  <c r="F188" i="15" s="1"/>
  <c r="I272" i="9"/>
  <c r="E272" i="9"/>
  <c r="G272" i="9"/>
  <c r="B285" i="9"/>
  <c r="I341" i="9"/>
  <c r="G341" i="9"/>
  <c r="C341" i="9"/>
  <c r="K39" i="10"/>
  <c r="F46" i="10"/>
  <c r="E46" i="10"/>
  <c r="C46" i="10"/>
  <c r="D46" i="10"/>
  <c r="J49" i="10"/>
  <c r="L57" i="10"/>
  <c r="M66" i="10"/>
  <c r="L66" i="10"/>
  <c r="C80" i="10"/>
  <c r="L111" i="10"/>
  <c r="J114" i="10"/>
  <c r="L124" i="10"/>
  <c r="K132" i="10"/>
  <c r="D150" i="10"/>
  <c r="C150" i="10"/>
  <c r="F150" i="10"/>
  <c r="E150" i="10"/>
  <c r="M176" i="10"/>
  <c r="K176" i="10"/>
  <c r="L176" i="10"/>
  <c r="J176" i="10"/>
  <c r="C201" i="10"/>
  <c r="E357" i="10"/>
  <c r="C357" i="10"/>
  <c r="D357" i="10"/>
  <c r="F357" i="10"/>
  <c r="E361" i="10"/>
  <c r="F128" i="11"/>
  <c r="H200" i="11"/>
  <c r="I97" i="9"/>
  <c r="G97" i="9"/>
  <c r="D97" i="9"/>
  <c r="E97" i="9"/>
  <c r="C97" i="9"/>
  <c r="F98" i="15" s="1"/>
  <c r="B97" i="9"/>
  <c r="C187" i="9"/>
  <c r="C200" i="9"/>
  <c r="F149" i="15" s="1"/>
  <c r="C225" i="9"/>
  <c r="M304" i="10"/>
  <c r="J304" i="10"/>
  <c r="L304" i="10"/>
  <c r="K304" i="10"/>
  <c r="F157" i="10"/>
  <c r="E157" i="10"/>
  <c r="D157" i="10"/>
  <c r="C157" i="10"/>
  <c r="I77" i="9"/>
  <c r="G77" i="9"/>
  <c r="E77" i="9"/>
  <c r="E133" i="11" s="1"/>
  <c r="B125" i="9"/>
  <c r="E187" i="9"/>
  <c r="I193" i="9"/>
  <c r="G193" i="9"/>
  <c r="E193" i="9"/>
  <c r="D193" i="9"/>
  <c r="C193" i="9"/>
  <c r="B206" i="9"/>
  <c r="J109" i="10"/>
  <c r="E267" i="10"/>
  <c r="F267" i="10"/>
  <c r="D267" i="10"/>
  <c r="C267" i="10"/>
  <c r="F24" i="3"/>
  <c r="D98" i="11"/>
  <c r="C93" i="11"/>
  <c r="F277" i="15" s="1"/>
  <c r="D79" i="11"/>
  <c r="C73" i="11"/>
  <c r="F259" i="15" s="1"/>
  <c r="C63" i="11"/>
  <c r="F251" i="15" s="1"/>
  <c r="E83" i="11"/>
  <c r="C79" i="11"/>
  <c r="F264" i="15" s="1"/>
  <c r="D111" i="11"/>
  <c r="D107" i="11"/>
  <c r="E102" i="11"/>
  <c r="D87" i="11"/>
  <c r="C83" i="11"/>
  <c r="F268" i="15" s="1"/>
  <c r="E68" i="11"/>
  <c r="C107" i="11"/>
  <c r="F290" i="15" s="1"/>
  <c r="D102" i="11"/>
  <c r="C87" i="11"/>
  <c r="F272" i="15" s="1"/>
  <c r="D55" i="11"/>
  <c r="C102" i="11"/>
  <c r="F285" i="15" s="1"/>
  <c r="E97" i="11"/>
  <c r="E72" i="11"/>
  <c r="E55" i="11"/>
  <c r="C106" i="11"/>
  <c r="F289" i="15" s="1"/>
  <c r="D73" i="11"/>
  <c r="D53" i="11"/>
  <c r="D82" i="11"/>
  <c r="D65" i="11"/>
  <c r="C111" i="11"/>
  <c r="F294" i="15" s="1"/>
  <c r="E89" i="11"/>
  <c r="E84" i="11"/>
  <c r="E105" i="11"/>
  <c r="E110" i="11"/>
  <c r="C60" i="11"/>
  <c r="F249" i="15" s="1"/>
  <c r="E98" i="11"/>
  <c r="E82" i="11"/>
  <c r="F243" i="15"/>
  <c r="D94" i="11"/>
  <c r="D89" i="11"/>
  <c r="C84" i="11"/>
  <c r="F269" i="15" s="1"/>
  <c r="E79" i="11"/>
  <c r="C116" i="11"/>
  <c r="F298" i="15" s="1"/>
  <c r="C99" i="11"/>
  <c r="F282" i="15" s="1"/>
  <c r="E109" i="11"/>
  <c r="E59" i="11"/>
  <c r="C109" i="11"/>
  <c r="F292" i="15" s="1"/>
  <c r="D59" i="11"/>
  <c r="C94" i="11"/>
  <c r="F278" i="15" s="1"/>
  <c r="C105" i="11"/>
  <c r="F288" i="15" s="1"/>
  <c r="C66" i="11"/>
  <c r="F253" i="15" s="1"/>
  <c r="E65" i="11"/>
  <c r="C120" i="11"/>
  <c r="F302" i="15" s="1"/>
  <c r="E93" i="11"/>
  <c r="D71" i="11"/>
  <c r="E53" i="11"/>
  <c r="C115" i="11"/>
  <c r="F297" i="15" s="1"/>
  <c r="B84" i="9"/>
  <c r="F37" i="10"/>
  <c r="E37" i="10"/>
  <c r="D37" i="10"/>
  <c r="C37" i="10"/>
  <c r="J157" i="10"/>
  <c r="L157" i="10"/>
  <c r="K157" i="10"/>
  <c r="M157" i="10"/>
  <c r="M201" i="10"/>
  <c r="K201" i="10"/>
  <c r="L201" i="10"/>
  <c r="J201" i="10"/>
  <c r="I81" i="15"/>
  <c r="K81" i="15" s="1"/>
  <c r="C77" i="9"/>
  <c r="F22" i="15" s="1"/>
  <c r="I167" i="9"/>
  <c r="G167" i="9"/>
  <c r="C167" i="9"/>
  <c r="B167" i="9"/>
  <c r="C161" i="10"/>
  <c r="G72" i="9"/>
  <c r="G17" i="15" s="1"/>
  <c r="E72" i="9"/>
  <c r="D72" i="9"/>
  <c r="C72" i="9"/>
  <c r="F17" i="15" s="1"/>
  <c r="G91" i="9"/>
  <c r="G148" i="11" s="1"/>
  <c r="C114" i="9"/>
  <c r="C200" i="11" s="1"/>
  <c r="C215" i="9"/>
  <c r="C208" i="11" s="1"/>
  <c r="B215" i="9"/>
  <c r="A214" i="9"/>
  <c r="I221" i="9"/>
  <c r="I214" i="11" s="1"/>
  <c r="G221" i="9"/>
  <c r="I235" i="9"/>
  <c r="G235" i="9"/>
  <c r="G253" i="9"/>
  <c r="G61" i="15" s="1"/>
  <c r="C261" i="9"/>
  <c r="F191" i="15" s="1"/>
  <c r="C268" i="9"/>
  <c r="C280" i="9"/>
  <c r="C307" i="9"/>
  <c r="B344" i="9"/>
  <c r="F82" i="10"/>
  <c r="E82" i="10"/>
  <c r="D82" i="10"/>
  <c r="C82" i="10"/>
  <c r="L245" i="10"/>
  <c r="K276" i="10"/>
  <c r="E354" i="10"/>
  <c r="D114" i="9"/>
  <c r="D200" i="11" s="1"/>
  <c r="C201" i="9"/>
  <c r="F150" i="15" s="1"/>
  <c r="G215" i="9"/>
  <c r="B221" i="9"/>
  <c r="B235" i="9"/>
  <c r="C344" i="9"/>
  <c r="F335" i="10"/>
  <c r="C335" i="10"/>
  <c r="E335" i="10"/>
  <c r="D335" i="10"/>
  <c r="K350" i="10"/>
  <c r="G205" i="11"/>
  <c r="C55" i="10"/>
  <c r="K61" i="10"/>
  <c r="E130" i="10"/>
  <c r="K181" i="10"/>
  <c r="E250" i="10"/>
  <c r="F250" i="10"/>
  <c r="C82" i="11"/>
  <c r="F267" i="15" s="1"/>
  <c r="J154" i="11"/>
  <c r="I184" i="11"/>
  <c r="B92" i="9"/>
  <c r="C169" i="9"/>
  <c r="J41" i="10"/>
  <c r="J82" i="10"/>
  <c r="K126" i="10"/>
  <c r="K151" i="10"/>
  <c r="C250" i="10"/>
  <c r="C344" i="10"/>
  <c r="G166" i="11"/>
  <c r="M25" i="15"/>
  <c r="Q25" i="15" s="1"/>
  <c r="S25" i="15" s="1"/>
  <c r="H170" i="15"/>
  <c r="B129" i="9"/>
  <c r="B142" i="9"/>
  <c r="B175" i="9"/>
  <c r="J51" i="10"/>
  <c r="L126" i="10"/>
  <c r="D101" i="11"/>
  <c r="I170" i="15"/>
  <c r="K170" i="15" s="1"/>
  <c r="C73" i="9"/>
  <c r="F18" i="15" s="1"/>
  <c r="I162" i="9"/>
  <c r="C162" i="9"/>
  <c r="G162" i="9"/>
  <c r="B162" i="9"/>
  <c r="B183" i="9"/>
  <c r="C216" i="9"/>
  <c r="B229" i="9"/>
  <c r="B242" i="9"/>
  <c r="C263" i="9"/>
  <c r="F193" i="15" s="1"/>
  <c r="I281" i="9"/>
  <c r="G281" i="9"/>
  <c r="B281" i="9"/>
  <c r="C281" i="9"/>
  <c r="L41" i="10"/>
  <c r="F62" i="10"/>
  <c r="E62" i="10"/>
  <c r="D62" i="10"/>
  <c r="C62" i="10"/>
  <c r="J161" i="10"/>
  <c r="M206" i="10"/>
  <c r="L206" i="10"/>
  <c r="K134" i="11"/>
  <c r="G109" i="9"/>
  <c r="G110" i="15" s="1"/>
  <c r="B115" i="9"/>
  <c r="G143" i="9"/>
  <c r="G93" i="15" s="1"/>
  <c r="I143" i="9"/>
  <c r="I93" i="15" s="1"/>
  <c r="K93" i="15" s="1"/>
  <c r="B150" i="9"/>
  <c r="C257" i="9"/>
  <c r="C105" i="10"/>
  <c r="F127" i="10"/>
  <c r="E127" i="10"/>
  <c r="D127" i="10"/>
  <c r="C127" i="10"/>
  <c r="M231" i="10"/>
  <c r="J231" i="10"/>
  <c r="J238" i="10"/>
  <c r="E366" i="10"/>
  <c r="K155" i="11"/>
  <c r="G185" i="11"/>
  <c r="H206" i="11"/>
  <c r="M162" i="15"/>
  <c r="Q162" i="15" s="1"/>
  <c r="S162" i="15" s="1"/>
  <c r="D162" i="15"/>
  <c r="C162" i="15"/>
  <c r="H162" i="15"/>
  <c r="E162" i="15"/>
  <c r="B162" i="15"/>
  <c r="C303" i="9"/>
  <c r="B303" i="9"/>
  <c r="C308" i="9"/>
  <c r="J59" i="10"/>
  <c r="J101" i="10"/>
  <c r="L363" i="10"/>
  <c r="J363" i="10"/>
  <c r="M363" i="10"/>
  <c r="F91" i="8"/>
  <c r="B81" i="9"/>
  <c r="D115" i="9"/>
  <c r="D201" i="11" s="1"/>
  <c r="G178" i="9"/>
  <c r="C178" i="9"/>
  <c r="C163" i="11" s="1"/>
  <c r="J139" i="10"/>
  <c r="L264" i="10"/>
  <c r="D285" i="10"/>
  <c r="C65" i="11"/>
  <c r="F252" i="15" s="1"/>
  <c r="K136" i="11"/>
  <c r="B222" i="9"/>
  <c r="B188" i="9"/>
  <c r="C207" i="9"/>
  <c r="D192" i="9"/>
  <c r="D188" i="9"/>
  <c r="B207" i="9"/>
  <c r="C192" i="9"/>
  <c r="B174" i="9"/>
  <c r="B192" i="9"/>
  <c r="C222" i="9"/>
  <c r="E188" i="9"/>
  <c r="E191" i="11" s="1"/>
  <c r="D200" i="9"/>
  <c r="C191" i="9"/>
  <c r="F140" i="15" s="1"/>
  <c r="B187" i="9"/>
  <c r="C173" i="9"/>
  <c r="B204" i="9"/>
  <c r="B190" i="9"/>
  <c r="B172" i="9"/>
  <c r="B191" i="9"/>
  <c r="B173" i="9"/>
  <c r="B200" i="9"/>
  <c r="C204" i="9"/>
  <c r="F152" i="15" s="1"/>
  <c r="C212" i="9"/>
  <c r="E189" i="9"/>
  <c r="C190" i="9"/>
  <c r="C172" i="9"/>
  <c r="E29" i="6"/>
  <c r="D253" i="9" s="1"/>
  <c r="D157" i="11" s="1"/>
  <c r="E28" i="6"/>
  <c r="E30" i="6"/>
  <c r="D254" i="9" s="1"/>
  <c r="E26" i="6"/>
  <c r="E27" i="6"/>
  <c r="D251" i="9" s="1"/>
  <c r="F137" i="10"/>
  <c r="E137" i="10"/>
  <c r="D137" i="10"/>
  <c r="C137" i="10"/>
  <c r="M159" i="10"/>
  <c r="L159" i="10"/>
  <c r="F127" i="11"/>
  <c r="F29" i="1"/>
  <c r="F25" i="6"/>
  <c r="F83" i="8"/>
  <c r="E81" i="9"/>
  <c r="E136" i="11" s="1"/>
  <c r="B304" i="9"/>
  <c r="M137" i="10"/>
  <c r="L137" i="10"/>
  <c r="L221" i="10"/>
  <c r="K221" i="10"/>
  <c r="M221" i="10"/>
  <c r="J221" i="10"/>
  <c r="E317" i="10"/>
  <c r="D317" i="10"/>
  <c r="C317" i="10"/>
  <c r="F317" i="10"/>
  <c r="F30" i="1"/>
  <c r="F32" i="3"/>
  <c r="F18" i="4"/>
  <c r="F34" i="5"/>
  <c r="E57" i="6"/>
  <c r="D281" i="9" s="1"/>
  <c r="E50" i="6"/>
  <c r="E58" i="6"/>
  <c r="D282" i="9" s="1"/>
  <c r="D243" i="11" s="1"/>
  <c r="E43" i="6"/>
  <c r="E267" i="9" s="1"/>
  <c r="E228" i="11" s="1"/>
  <c r="E36" i="6"/>
  <c r="E260" i="9" s="1"/>
  <c r="E56" i="6"/>
  <c r="E280" i="9" s="1"/>
  <c r="E49" i="6"/>
  <c r="E42" i="6"/>
  <c r="E266" i="9" s="1"/>
  <c r="E35" i="6"/>
  <c r="E259" i="9" s="1"/>
  <c r="E39" i="6"/>
  <c r="E263" i="9" s="1"/>
  <c r="E55" i="6"/>
  <c r="E45" i="6"/>
  <c r="E269" i="9" s="1"/>
  <c r="E47" i="6"/>
  <c r="E271" i="9" s="1"/>
  <c r="E54" i="6"/>
  <c r="E278" i="9" s="1"/>
  <c r="E53" i="6"/>
  <c r="E277" i="9" s="1"/>
  <c r="E238" i="11" s="1"/>
  <c r="E38" i="6"/>
  <c r="E262" i="9" s="1"/>
  <c r="E46" i="6"/>
  <c r="E270" i="9" s="1"/>
  <c r="E61" i="6"/>
  <c r="E19" i="6"/>
  <c r="E37" i="6"/>
  <c r="E40" i="6"/>
  <c r="C345" i="9"/>
  <c r="C330" i="9"/>
  <c r="C322" i="9"/>
  <c r="B318" i="9"/>
  <c r="B345" i="9"/>
  <c r="B330" i="9"/>
  <c r="B322" i="9"/>
  <c r="B328" i="9"/>
  <c r="C338" i="9"/>
  <c r="B343" i="9"/>
  <c r="B311" i="9"/>
  <c r="B338" i="9"/>
  <c r="C343" i="9"/>
  <c r="C311" i="9"/>
  <c r="F303" i="15" s="1"/>
  <c r="C327" i="9"/>
  <c r="C342" i="9"/>
  <c r="B327" i="9"/>
  <c r="E76" i="9"/>
  <c r="E132" i="11" s="1"/>
  <c r="E89" i="9"/>
  <c r="E146" i="11" s="1"/>
  <c r="D104" i="9"/>
  <c r="C118" i="9"/>
  <c r="F168" i="15" s="1"/>
  <c r="B124" i="9"/>
  <c r="E192" i="9"/>
  <c r="C205" i="9"/>
  <c r="F153" i="15" s="1"/>
  <c r="B220" i="9"/>
  <c r="B225" i="9"/>
  <c r="B272" i="9"/>
  <c r="C285" i="9"/>
  <c r="I312" i="9"/>
  <c r="G312" i="9"/>
  <c r="B335" i="9"/>
  <c r="B341" i="9"/>
  <c r="K49" i="10"/>
  <c r="E80" i="10"/>
  <c r="L89" i="10"/>
  <c r="M89" i="10"/>
  <c r="K114" i="10"/>
  <c r="M211" i="10"/>
  <c r="L211" i="10"/>
  <c r="D248" i="10"/>
  <c r="F248" i="10"/>
  <c r="E248" i="10"/>
  <c r="D270" i="10"/>
  <c r="C270" i="10"/>
  <c r="L308" i="10"/>
  <c r="K308" i="10"/>
  <c r="L314" i="10"/>
  <c r="M314" i="10"/>
  <c r="J128" i="11"/>
  <c r="I200" i="11"/>
  <c r="G8" i="15"/>
  <c r="G300" i="9"/>
  <c r="C300" i="9"/>
  <c r="J47" i="10"/>
  <c r="J62" i="10"/>
  <c r="F227" i="10"/>
  <c r="D227" i="10"/>
  <c r="E227" i="10"/>
  <c r="M329" i="10"/>
  <c r="J329" i="10"/>
  <c r="F207" i="10"/>
  <c r="E207" i="10"/>
  <c r="D207" i="10"/>
  <c r="C207" i="10"/>
  <c r="C68" i="9"/>
  <c r="C128" i="11" s="1"/>
  <c r="I87" i="9"/>
  <c r="G87" i="9"/>
  <c r="E87" i="9"/>
  <c r="E141" i="11" s="1"/>
  <c r="D87" i="9"/>
  <c r="D141" i="11" s="1"/>
  <c r="B107" i="9"/>
  <c r="B117" i="9"/>
  <c r="I144" i="9"/>
  <c r="G144" i="9"/>
  <c r="B144" i="9"/>
  <c r="C144" i="9"/>
  <c r="F94" i="15" s="1"/>
  <c r="C150" i="9"/>
  <c r="C175" i="11" s="1"/>
  <c r="I154" i="9"/>
  <c r="I119" i="15" s="1"/>
  <c r="K119" i="15" s="1"/>
  <c r="G154" i="9"/>
  <c r="C158" i="9"/>
  <c r="C182" i="11" s="1"/>
  <c r="B176" i="9"/>
  <c r="B186" i="9"/>
  <c r="B194" i="9"/>
  <c r="B217" i="9"/>
  <c r="I236" i="9"/>
  <c r="G236" i="9"/>
  <c r="B250" i="9"/>
  <c r="B260" i="9"/>
  <c r="C269" i="9"/>
  <c r="I269" i="9"/>
  <c r="G269" i="9"/>
  <c r="C287" i="9"/>
  <c r="I287" i="9"/>
  <c r="G287" i="9"/>
  <c r="I300" i="9"/>
  <c r="I305" i="9"/>
  <c r="G305" i="9"/>
  <c r="C305" i="9"/>
  <c r="F233" i="15" s="1"/>
  <c r="G316" i="9"/>
  <c r="E316" i="9"/>
  <c r="D316" i="9"/>
  <c r="C316" i="9"/>
  <c r="B332" i="9"/>
  <c r="C25" i="10"/>
  <c r="C33" i="10"/>
  <c r="C35" i="10"/>
  <c r="C45" i="10"/>
  <c r="L47" i="10"/>
  <c r="D50" i="10"/>
  <c r="C50" i="10"/>
  <c r="F50" i="10"/>
  <c r="E50" i="10"/>
  <c r="C53" i="10"/>
  <c r="E58" i="10"/>
  <c r="E60" i="10"/>
  <c r="L62" i="10"/>
  <c r="D78" i="10"/>
  <c r="F85" i="10"/>
  <c r="C93" i="10"/>
  <c r="C95" i="10"/>
  <c r="E103" i="10"/>
  <c r="D118" i="10"/>
  <c r="E120" i="10"/>
  <c r="F123" i="10"/>
  <c r="D123" i="10"/>
  <c r="E123" i="10"/>
  <c r="E143" i="10"/>
  <c r="F145" i="10"/>
  <c r="C155" i="10"/>
  <c r="D160" i="10"/>
  <c r="E160" i="10"/>
  <c r="F160" i="10"/>
  <c r="J167" i="10"/>
  <c r="J169" i="10"/>
  <c r="L171" i="10"/>
  <c r="J179" i="10"/>
  <c r="L184" i="10"/>
  <c r="J192" i="10"/>
  <c r="J194" i="10"/>
  <c r="L196" i="10"/>
  <c r="J204" i="10"/>
  <c r="L209" i="10"/>
  <c r="J217" i="10"/>
  <c r="K219" i="10"/>
  <c r="L230" i="10"/>
  <c r="E233" i="10"/>
  <c r="J251" i="10"/>
  <c r="K259" i="10"/>
  <c r="J259" i="10"/>
  <c r="D272" i="10"/>
  <c r="L274" i="10"/>
  <c r="C278" i="10"/>
  <c r="C284" i="10"/>
  <c r="F292" i="10"/>
  <c r="M306" i="10"/>
  <c r="C318" i="10"/>
  <c r="C320" i="10"/>
  <c r="F324" i="10"/>
  <c r="L329" i="10"/>
  <c r="C339" i="10"/>
  <c r="L345" i="10"/>
  <c r="L355" i="10"/>
  <c r="C359" i="10"/>
  <c r="J361" i="10"/>
  <c r="J367" i="10"/>
  <c r="M367" i="10"/>
  <c r="L367" i="10"/>
  <c r="K367" i="10"/>
  <c r="H23" i="15"/>
  <c r="M95" i="15"/>
  <c r="Q95" i="15" s="1"/>
  <c r="S95" i="15" s="1"/>
  <c r="J95" i="15"/>
  <c r="H95" i="15"/>
  <c r="G95" i="15"/>
  <c r="E95" i="15"/>
  <c r="D95" i="15"/>
  <c r="C95" i="15"/>
  <c r="B95" i="15"/>
  <c r="M99" i="15"/>
  <c r="Q99" i="15" s="1"/>
  <c r="S99" i="15" s="1"/>
  <c r="B152" i="15"/>
  <c r="F62" i="2"/>
  <c r="E71" i="6"/>
  <c r="E295" i="9" s="1"/>
  <c r="E64" i="6"/>
  <c r="D288" i="9" s="1"/>
  <c r="E66" i="6"/>
  <c r="D290" i="9" s="1"/>
  <c r="E72" i="6"/>
  <c r="E73" i="6"/>
  <c r="E65" i="6"/>
  <c r="D289" i="9" s="1"/>
  <c r="B87" i="9"/>
  <c r="C107" i="9"/>
  <c r="F108" i="15" s="1"/>
  <c r="C117" i="9"/>
  <c r="F167" i="15" s="1"/>
  <c r="I121" i="9"/>
  <c r="G121" i="9"/>
  <c r="G171" i="15" s="1"/>
  <c r="E121" i="9"/>
  <c r="E202" i="11" s="1"/>
  <c r="D121" i="9"/>
  <c r="D202" i="11" s="1"/>
  <c r="G140" i="9"/>
  <c r="G168" i="11" s="1"/>
  <c r="I140" i="9"/>
  <c r="I168" i="11" s="1"/>
  <c r="C145" i="9"/>
  <c r="F95" i="15" s="1"/>
  <c r="B145" i="9"/>
  <c r="B154" i="9"/>
  <c r="D158" i="9"/>
  <c r="I172" i="9"/>
  <c r="I162" i="11" s="1"/>
  <c r="G172" i="9"/>
  <c r="G65" i="15" s="1"/>
  <c r="C176" i="9"/>
  <c r="F69" i="15" s="1"/>
  <c r="C186" i="9"/>
  <c r="C190" i="11" s="1"/>
  <c r="I190" i="9"/>
  <c r="G190" i="9"/>
  <c r="E190" i="9"/>
  <c r="C194" i="9"/>
  <c r="F143" i="15" s="1"/>
  <c r="B212" i="9"/>
  <c r="C217" i="9"/>
  <c r="B236" i="9"/>
  <c r="C250" i="9"/>
  <c r="C260" i="9"/>
  <c r="F190" i="15" s="1"/>
  <c r="B269" i="9"/>
  <c r="B274" i="9"/>
  <c r="B282" i="9"/>
  <c r="B287" i="9"/>
  <c r="B292" i="9"/>
  <c r="B305" i="9"/>
  <c r="B316" i="9"/>
  <c r="C332" i="9"/>
  <c r="D25" i="10"/>
  <c r="D33" i="10"/>
  <c r="E35" i="10"/>
  <c r="C43" i="10"/>
  <c r="E45" i="10"/>
  <c r="M47" i="10"/>
  <c r="D53" i="10"/>
  <c r="F58" i="10"/>
  <c r="F60" i="10"/>
  <c r="C68" i="10"/>
  <c r="C70" i="10"/>
  <c r="E78" i="10"/>
  <c r="D93" i="10"/>
  <c r="E95" i="10"/>
  <c r="D98" i="10"/>
  <c r="F98" i="10"/>
  <c r="E98" i="10"/>
  <c r="F103" i="10"/>
  <c r="E118" i="10"/>
  <c r="F120" i="10"/>
  <c r="C123" i="10"/>
  <c r="C131" i="10"/>
  <c r="F143" i="10"/>
  <c r="C153" i="10"/>
  <c r="E155" i="10"/>
  <c r="C160" i="10"/>
  <c r="K167" i="10"/>
  <c r="K169" i="10"/>
  <c r="K174" i="10"/>
  <c r="M174" i="10"/>
  <c r="L174" i="10"/>
  <c r="K179" i="10"/>
  <c r="M184" i="10"/>
  <c r="K192" i="10"/>
  <c r="K194" i="10"/>
  <c r="K199" i="10"/>
  <c r="M199" i="10"/>
  <c r="L199" i="10"/>
  <c r="K204" i="10"/>
  <c r="M209" i="10"/>
  <c r="K217" i="10"/>
  <c r="L219" i="10"/>
  <c r="E225" i="10"/>
  <c r="F225" i="10"/>
  <c r="M230" i="10"/>
  <c r="F233" i="10"/>
  <c r="K251" i="10"/>
  <c r="F254" i="10"/>
  <c r="C254" i="10"/>
  <c r="L259" i="10"/>
  <c r="F272" i="10"/>
  <c r="M274" i="10"/>
  <c r="J286" i="10"/>
  <c r="D318" i="10"/>
  <c r="D320" i="10"/>
  <c r="C322" i="10"/>
  <c r="C330" i="10"/>
  <c r="D330" i="10"/>
  <c r="F330" i="10"/>
  <c r="E330" i="10"/>
  <c r="M345" i="10"/>
  <c r="D359" i="10"/>
  <c r="K361" i="10"/>
  <c r="K131" i="11"/>
  <c r="F138" i="11"/>
  <c r="G219" i="11"/>
  <c r="J31" i="15"/>
  <c r="M91" i="15"/>
  <c r="Q91" i="15" s="1"/>
  <c r="S91" i="15" s="1"/>
  <c r="I95" i="15"/>
  <c r="K95" i="15" s="1"/>
  <c r="I121" i="15"/>
  <c r="K121" i="15" s="1"/>
  <c r="C147" i="15"/>
  <c r="D147" i="15"/>
  <c r="E147" i="15"/>
  <c r="D152" i="15"/>
  <c r="F167" i="10"/>
  <c r="E167" i="10"/>
  <c r="D167" i="10"/>
  <c r="C167" i="10"/>
  <c r="I254" i="9"/>
  <c r="I62" i="15" s="1"/>
  <c r="K62" i="15" s="1"/>
  <c r="G254" i="9"/>
  <c r="G158" i="11" s="1"/>
  <c r="J184" i="10"/>
  <c r="I112" i="9"/>
  <c r="I162" i="15" s="1"/>
  <c r="G112" i="9"/>
  <c r="G162" i="15" s="1"/>
  <c r="C112" i="9"/>
  <c r="F162" i="15" s="1"/>
  <c r="E112" i="9"/>
  <c r="D112" i="9"/>
  <c r="D75" i="10"/>
  <c r="F75" i="10"/>
  <c r="C75" i="10"/>
  <c r="E75" i="10"/>
  <c r="D148" i="10"/>
  <c r="F148" i="10"/>
  <c r="E148" i="10"/>
  <c r="F182" i="10"/>
  <c r="E182" i="10"/>
  <c r="D182" i="10"/>
  <c r="C182" i="10"/>
  <c r="C272" i="10"/>
  <c r="D292" i="10"/>
  <c r="E348" i="10"/>
  <c r="E38" i="15"/>
  <c r="C38" i="15"/>
  <c r="D38" i="15"/>
  <c r="B38" i="15"/>
  <c r="E42" i="3"/>
  <c r="E150" i="9" s="1"/>
  <c r="E28" i="3"/>
  <c r="D136" i="9" s="1"/>
  <c r="E48" i="3"/>
  <c r="D156" i="9" s="1"/>
  <c r="D180" i="11" s="1"/>
  <c r="E34" i="3"/>
  <c r="E47" i="3"/>
  <c r="E55" i="3"/>
  <c r="E163" i="9" s="1"/>
  <c r="E21" i="3"/>
  <c r="D129" i="9" s="1"/>
  <c r="D166" i="11" s="1"/>
  <c r="E54" i="3"/>
  <c r="E61" i="3"/>
  <c r="E169" i="9" s="1"/>
  <c r="E41" i="3"/>
  <c r="D149" i="9" s="1"/>
  <c r="E27" i="3"/>
  <c r="E33" i="3"/>
  <c r="E141" i="9" s="1"/>
  <c r="E20" i="3"/>
  <c r="E128" i="9" s="1"/>
  <c r="E165" i="11" s="1"/>
  <c r="B140" i="9"/>
  <c r="F155" i="10"/>
  <c r="L169" i="10"/>
  <c r="L194" i="10"/>
  <c r="F222" i="10"/>
  <c r="C222" i="10"/>
  <c r="F275" i="10"/>
  <c r="C275" i="10"/>
  <c r="E275" i="10"/>
  <c r="E318" i="10"/>
  <c r="H196" i="11"/>
  <c r="H13" i="15"/>
  <c r="J42" i="15"/>
  <c r="G78" i="15"/>
  <c r="F23" i="4"/>
  <c r="F21" i="5"/>
  <c r="B79" i="9"/>
  <c r="B132" i="9"/>
  <c r="G150" i="9"/>
  <c r="E194" i="9"/>
  <c r="E43" i="10"/>
  <c r="C163" i="10"/>
  <c r="M167" i="10"/>
  <c r="C188" i="10"/>
  <c r="M192" i="10"/>
  <c r="M204" i="10"/>
  <c r="C213" i="10"/>
  <c r="C266" i="10"/>
  <c r="J13" i="15"/>
  <c r="J28" i="15"/>
  <c r="I78" i="15"/>
  <c r="K78" i="15" s="1"/>
  <c r="J117" i="15"/>
  <c r="A11" i="11"/>
  <c r="C11" i="11" s="1"/>
  <c r="A11" i="9"/>
  <c r="C11" i="9" s="1"/>
  <c r="B56" i="9"/>
  <c r="F63" i="2"/>
  <c r="E18" i="3"/>
  <c r="E36" i="3"/>
  <c r="E144" i="9" s="1"/>
  <c r="E169" i="11" s="1"/>
  <c r="F20" i="6"/>
  <c r="E74" i="6"/>
  <c r="C57" i="9"/>
  <c r="F4" i="15" s="1"/>
  <c r="B61" i="9"/>
  <c r="C64" i="9"/>
  <c r="F11" i="15" s="1"/>
  <c r="C79" i="9"/>
  <c r="C134" i="11" s="1"/>
  <c r="B99" i="9"/>
  <c r="I103" i="9"/>
  <c r="I104" i="15" s="1"/>
  <c r="K104" i="15" s="1"/>
  <c r="G103" i="9"/>
  <c r="G104" i="15" s="1"/>
  <c r="E103" i="9"/>
  <c r="D103" i="9"/>
  <c r="G107" i="9"/>
  <c r="G108" i="15" s="1"/>
  <c r="G117" i="9"/>
  <c r="G167" i="15" s="1"/>
  <c r="G122" i="9"/>
  <c r="G172" i="15" s="1"/>
  <c r="I122" i="9"/>
  <c r="I203" i="11" s="1"/>
  <c r="C132" i="9"/>
  <c r="F82" i="15" s="1"/>
  <c r="A146" i="9"/>
  <c r="J213" i="11" s="1"/>
  <c r="I150" i="9"/>
  <c r="I175" i="11" s="1"/>
  <c r="C164" i="9"/>
  <c r="G176" i="9"/>
  <c r="B182" i="9"/>
  <c r="G186" i="9"/>
  <c r="D190" i="9"/>
  <c r="G194" i="9"/>
  <c r="B208" i="9"/>
  <c r="C223" i="9"/>
  <c r="G246" i="9"/>
  <c r="C246" i="9"/>
  <c r="G250" i="9"/>
  <c r="A256" i="9"/>
  <c r="G260" i="9"/>
  <c r="C278" i="9"/>
  <c r="C239" i="11" s="1"/>
  <c r="C296" i="9"/>
  <c r="C257" i="11" s="1"/>
  <c r="G332" i="9"/>
  <c r="J28" i="10"/>
  <c r="C41" i="10"/>
  <c r="C56" i="10"/>
  <c r="F68" i="10"/>
  <c r="D81" i="10"/>
  <c r="C101" i="10"/>
  <c r="C116" i="10"/>
  <c r="D126" i="10"/>
  <c r="F131" i="10"/>
  <c r="D141" i="10"/>
  <c r="C151" i="10"/>
  <c r="F153" i="10"/>
  <c r="D163" i="10"/>
  <c r="F165" i="10"/>
  <c r="L172" i="10"/>
  <c r="M172" i="10"/>
  <c r="D188" i="10"/>
  <c r="F190" i="10"/>
  <c r="L197" i="10"/>
  <c r="M197" i="10"/>
  <c r="D213" i="10"/>
  <c r="F215" i="10"/>
  <c r="E222" i="10"/>
  <c r="J246" i="10"/>
  <c r="K249" i="10"/>
  <c r="D266" i="10"/>
  <c r="J272" i="10"/>
  <c r="J284" i="10"/>
  <c r="M286" i="10"/>
  <c r="J298" i="10"/>
  <c r="D301" i="10"/>
  <c r="D304" i="10"/>
  <c r="K342" i="10"/>
  <c r="J352" i="10"/>
  <c r="M368" i="10"/>
  <c r="L368" i="10"/>
  <c r="J368" i="10"/>
  <c r="K368" i="10"/>
  <c r="H171" i="11"/>
  <c r="I204" i="11"/>
  <c r="M13" i="15"/>
  <c r="Q13" i="15" s="1"/>
  <c r="S13" i="15" s="1"/>
  <c r="I68" i="9"/>
  <c r="I128" i="11" s="1"/>
  <c r="G68" i="9"/>
  <c r="G128" i="11" s="1"/>
  <c r="E68" i="9"/>
  <c r="E128" i="11" s="1"/>
  <c r="I139" i="9"/>
  <c r="I89" i="15" s="1"/>
  <c r="K89" i="15" s="1"/>
  <c r="G139" i="9"/>
  <c r="G167" i="11" s="1"/>
  <c r="I180" i="9"/>
  <c r="G180" i="9"/>
  <c r="C58" i="10"/>
  <c r="C103" i="10"/>
  <c r="J171" i="10"/>
  <c r="C233" i="10"/>
  <c r="C292" i="10"/>
  <c r="C324" i="10"/>
  <c r="B300" i="9"/>
  <c r="C60" i="10"/>
  <c r="C78" i="10"/>
  <c r="E85" i="10"/>
  <c r="C118" i="10"/>
  <c r="E145" i="10"/>
  <c r="F162" i="10"/>
  <c r="E162" i="10"/>
  <c r="D162" i="10"/>
  <c r="C162" i="10"/>
  <c r="K171" i="10"/>
  <c r="K196" i="10"/>
  <c r="K209" i="10"/>
  <c r="E284" i="10"/>
  <c r="D284" i="10"/>
  <c r="L306" i="10"/>
  <c r="K329" i="10"/>
  <c r="E339" i="10"/>
  <c r="D339" i="10"/>
  <c r="K345" i="10"/>
  <c r="J355" i="10"/>
  <c r="K355" i="10"/>
  <c r="B152" i="9"/>
  <c r="C149" i="9"/>
  <c r="C174" i="11" s="1"/>
  <c r="C141" i="9"/>
  <c r="F91" i="15" s="1"/>
  <c r="B141" i="9"/>
  <c r="C134" i="9"/>
  <c r="F84" i="15" s="1"/>
  <c r="C152" i="9"/>
  <c r="F117" i="15" s="1"/>
  <c r="C137" i="9"/>
  <c r="F87" i="15" s="1"/>
  <c r="E60" i="3"/>
  <c r="E168" i="9" s="1"/>
  <c r="E187" i="11" s="1"/>
  <c r="F21" i="3"/>
  <c r="F53" i="2"/>
  <c r="F39" i="2"/>
  <c r="F35" i="1"/>
  <c r="F21" i="6"/>
  <c r="F34" i="3"/>
  <c r="F66" i="2"/>
  <c r="F24" i="2"/>
  <c r="F28" i="6"/>
  <c r="F18" i="5"/>
  <c r="F27" i="3"/>
  <c r="F45" i="2"/>
  <c r="F27" i="1"/>
  <c r="F65" i="2"/>
  <c r="F168" i="11"/>
  <c r="F27" i="6"/>
  <c r="F62" i="4"/>
  <c r="F40" i="3"/>
  <c r="F26" i="3"/>
  <c r="F58" i="2"/>
  <c r="K201" i="11"/>
  <c r="F18" i="7"/>
  <c r="F49" i="6"/>
  <c r="F59" i="2"/>
  <c r="F31" i="2"/>
  <c r="F33" i="3"/>
  <c r="M51" i="15"/>
  <c r="Q51" i="15" s="1"/>
  <c r="S51" i="15" s="1"/>
  <c r="M71" i="15"/>
  <c r="Q71" i="15" s="1"/>
  <c r="S71" i="15" s="1"/>
  <c r="F26" i="1"/>
  <c r="G191" i="11"/>
  <c r="F20" i="3"/>
  <c r="F38" i="2"/>
  <c r="F34" i="1"/>
  <c r="F21" i="8" s="1"/>
  <c r="F35" i="4"/>
  <c r="F21" i="4"/>
  <c r="M81" i="15"/>
  <c r="Q81" i="15" s="1"/>
  <c r="S81" i="15" s="1"/>
  <c r="G12" i="15"/>
  <c r="C214" i="11"/>
  <c r="K196" i="11"/>
  <c r="K191" i="11"/>
  <c r="J78" i="15"/>
  <c r="K186" i="11"/>
  <c r="G178" i="11"/>
  <c r="F174" i="11"/>
  <c r="F136" i="11"/>
  <c r="J126" i="11"/>
  <c r="F47" i="3"/>
  <c r="F51" i="2"/>
  <c r="F23" i="2"/>
  <c r="H159" i="15"/>
  <c r="M101" i="15"/>
  <c r="Q101" i="15" s="1"/>
  <c r="S101" i="15" s="1"/>
  <c r="F44" i="2"/>
  <c r="F30" i="2"/>
  <c r="J27" i="15"/>
  <c r="I74" i="9"/>
  <c r="I19" i="15" s="1"/>
  <c r="K19" i="15" s="1"/>
  <c r="G74" i="9"/>
  <c r="E74" i="9"/>
  <c r="D74" i="9"/>
  <c r="C74" i="9"/>
  <c r="F19" i="15" s="1"/>
  <c r="D117" i="9"/>
  <c r="D186" i="9"/>
  <c r="D194" i="9"/>
  <c r="C337" i="9"/>
  <c r="I337" i="9"/>
  <c r="G337" i="9"/>
  <c r="E33" i="10"/>
  <c r="F45" i="10"/>
  <c r="E158" i="10"/>
  <c r="F158" i="10"/>
  <c r="F172" i="10"/>
  <c r="E172" i="10"/>
  <c r="D172" i="10"/>
  <c r="C172" i="10"/>
  <c r="L179" i="10"/>
  <c r="F197" i="10"/>
  <c r="E197" i="10"/>
  <c r="D197" i="10"/>
  <c r="C197" i="10"/>
  <c r="M219" i="10"/>
  <c r="F269" i="10"/>
  <c r="E269" i="10"/>
  <c r="D269" i="10"/>
  <c r="M339" i="10"/>
  <c r="J339" i="10"/>
  <c r="M361" i="10"/>
  <c r="J138" i="11"/>
  <c r="F29" i="5"/>
  <c r="F37" i="5"/>
  <c r="B57" i="9"/>
  <c r="C140" i="9"/>
  <c r="C168" i="11" s="1"/>
  <c r="B278" i="9"/>
  <c r="I317" i="9"/>
  <c r="G317" i="9"/>
  <c r="F70" i="10"/>
  <c r="C158" i="10"/>
  <c r="C269" i="10"/>
  <c r="D275" i="10"/>
  <c r="C304" i="10"/>
  <c r="F322" i="10"/>
  <c r="K339" i="10"/>
  <c r="E45" i="3"/>
  <c r="D57" i="9"/>
  <c r="D64" i="9"/>
  <c r="B155" i="9"/>
  <c r="I250" i="9"/>
  <c r="I260" i="9"/>
  <c r="G274" i="9"/>
  <c r="G282" i="9"/>
  <c r="G243" i="11" s="1"/>
  <c r="G292" i="9"/>
  <c r="G253" i="11" s="1"/>
  <c r="D41" i="10"/>
  <c r="D56" i="10"/>
  <c r="E81" i="10"/>
  <c r="D101" i="10"/>
  <c r="D116" i="10"/>
  <c r="E126" i="10"/>
  <c r="E141" i="10"/>
  <c r="C146" i="10"/>
  <c r="F146" i="10"/>
  <c r="E146" i="10"/>
  <c r="D146" i="10"/>
  <c r="D151" i="10"/>
  <c r="E163" i="10"/>
  <c r="E188" i="10"/>
  <c r="E213" i="10"/>
  <c r="L246" i="10"/>
  <c r="L249" i="10"/>
  <c r="F252" i="10"/>
  <c r="E252" i="10"/>
  <c r="E266" i="10"/>
  <c r="K272" i="10"/>
  <c r="K284" i="10"/>
  <c r="K298" i="10"/>
  <c r="E304" i="10"/>
  <c r="J320" i="10"/>
  <c r="L320" i="10"/>
  <c r="F331" i="10"/>
  <c r="E331" i="10"/>
  <c r="D331" i="10"/>
  <c r="C331" i="10"/>
  <c r="L359" i="10"/>
  <c r="K359" i="10"/>
  <c r="M359" i="10"/>
  <c r="F184" i="11"/>
  <c r="J204" i="11"/>
  <c r="D125" i="10"/>
  <c r="C125" i="10"/>
  <c r="F125" i="10"/>
  <c r="E125" i="10"/>
  <c r="F192" i="10"/>
  <c r="E192" i="10"/>
  <c r="D192" i="10"/>
  <c r="C192" i="10"/>
  <c r="F217" i="10"/>
  <c r="E217" i="10"/>
  <c r="D217" i="10"/>
  <c r="C217" i="10"/>
  <c r="D289" i="10"/>
  <c r="C289" i="10"/>
  <c r="F348" i="10"/>
  <c r="D348" i="10"/>
  <c r="C231" i="9"/>
  <c r="F36" i="15" s="1"/>
  <c r="B231" i="9"/>
  <c r="G264" i="9"/>
  <c r="C264" i="9"/>
  <c r="C143" i="10"/>
  <c r="J306" i="10"/>
  <c r="B310" i="15"/>
  <c r="G310" i="15"/>
  <c r="E310" i="15"/>
  <c r="D310" i="15"/>
  <c r="C310" i="15"/>
  <c r="B68" i="9"/>
  <c r="I217" i="9"/>
  <c r="G217" i="9"/>
  <c r="G231" i="9"/>
  <c r="B254" i="9"/>
  <c r="B264" i="9"/>
  <c r="F212" i="10"/>
  <c r="E212" i="10"/>
  <c r="D212" i="10"/>
  <c r="C212" i="10"/>
  <c r="J230" i="10"/>
  <c r="K274" i="10"/>
  <c r="F289" i="10"/>
  <c r="D324" i="10"/>
  <c r="E44" i="3"/>
  <c r="E152" i="9" s="1"/>
  <c r="I278" i="9"/>
  <c r="I239" i="11" s="1"/>
  <c r="G278" i="9"/>
  <c r="I296" i="9"/>
  <c r="I225" i="15" s="1"/>
  <c r="K225" i="15" s="1"/>
  <c r="G296" i="9"/>
  <c r="E53" i="10"/>
  <c r="F95" i="10"/>
  <c r="L217" i="10"/>
  <c r="F228" i="10"/>
  <c r="E228" i="10"/>
  <c r="D228" i="10"/>
  <c r="K292" i="10"/>
  <c r="J292" i="10"/>
  <c r="M292" i="10"/>
  <c r="L292" i="10"/>
  <c r="E320" i="10"/>
  <c r="E359" i="10"/>
  <c r="K188" i="11"/>
  <c r="H24" i="15"/>
  <c r="F52" i="3"/>
  <c r="F31" i="4"/>
  <c r="B64" i="9"/>
  <c r="B74" i="9"/>
  <c r="I93" i="9"/>
  <c r="I54" i="15" s="1"/>
  <c r="K54" i="15" s="1"/>
  <c r="G93" i="9"/>
  <c r="G54" i="15" s="1"/>
  <c r="E93" i="9"/>
  <c r="D93" i="9"/>
  <c r="C93" i="9"/>
  <c r="F54" i="15" s="1"/>
  <c r="E117" i="9"/>
  <c r="I126" i="9"/>
  <c r="I206" i="11" s="1"/>
  <c r="B126" i="9"/>
  <c r="G126" i="9"/>
  <c r="G176" i="15" s="1"/>
  <c r="E126" i="9"/>
  <c r="E206" i="11" s="1"/>
  <c r="D126" i="9"/>
  <c r="D206" i="11" s="1"/>
  <c r="C126" i="9"/>
  <c r="I136" i="9"/>
  <c r="G136" i="9"/>
  <c r="G158" i="9"/>
  <c r="G123" i="15" s="1"/>
  <c r="C81" i="10"/>
  <c r="F93" i="10"/>
  <c r="C126" i="10"/>
  <c r="C141" i="10"/>
  <c r="D222" i="10"/>
  <c r="J249" i="10"/>
  <c r="L352" i="10"/>
  <c r="K352" i="10"/>
  <c r="H204" i="11"/>
  <c r="F48" i="2"/>
  <c r="F18" i="3"/>
  <c r="F36" i="3"/>
  <c r="E53" i="3"/>
  <c r="C136" i="9"/>
  <c r="F86" i="15" s="1"/>
  <c r="I151" i="9"/>
  <c r="G151" i="9"/>
  <c r="B168" i="9"/>
  <c r="C323" i="9"/>
  <c r="F25" i="2"/>
  <c r="F33" i="2"/>
  <c r="F41" i="2"/>
  <c r="F24" i="4"/>
  <c r="E57" i="9"/>
  <c r="D61" i="9"/>
  <c r="E64" i="9"/>
  <c r="E79" i="9"/>
  <c r="E134" i="11" s="1"/>
  <c r="C89" i="9"/>
  <c r="F51" i="15" s="1"/>
  <c r="D99" i="9"/>
  <c r="C103" i="9"/>
  <c r="F104" i="15" s="1"/>
  <c r="B114" i="9"/>
  <c r="I118" i="9"/>
  <c r="I168" i="15" s="1"/>
  <c r="K168" i="15" s="1"/>
  <c r="G118" i="9"/>
  <c r="G168" i="15" s="1"/>
  <c r="E118" i="9"/>
  <c r="C122" i="9"/>
  <c r="B147" i="9"/>
  <c r="B151" i="9"/>
  <c r="C155" i="9"/>
  <c r="F120" i="15" s="1"/>
  <c r="C168" i="9"/>
  <c r="F132" i="15" s="1"/>
  <c r="I187" i="9"/>
  <c r="G187" i="9"/>
  <c r="I195" i="9"/>
  <c r="G195" i="9"/>
  <c r="E195" i="9"/>
  <c r="D195" i="9"/>
  <c r="C195" i="9"/>
  <c r="F144" i="15" s="1"/>
  <c r="B195" i="9"/>
  <c r="I212" i="9"/>
  <c r="G228" i="9"/>
  <c r="C228" i="9"/>
  <c r="G232" i="9"/>
  <c r="G241" i="9"/>
  <c r="I246" i="9"/>
  <c r="I55" i="15" s="1"/>
  <c r="K55" i="15" s="1"/>
  <c r="I251" i="9"/>
  <c r="B251" i="9"/>
  <c r="G251" i="9"/>
  <c r="C251" i="9"/>
  <c r="C155" i="11" s="1"/>
  <c r="B257" i="9"/>
  <c r="I261" i="9"/>
  <c r="G261" i="9"/>
  <c r="G191" i="15" s="1"/>
  <c r="G265" i="9"/>
  <c r="G226" i="11" s="1"/>
  <c r="G301" i="9"/>
  <c r="G311" i="9"/>
  <c r="C333" i="9"/>
  <c r="B333" i="9"/>
  <c r="A9" i="10"/>
  <c r="C9" i="10" s="1"/>
  <c r="E41" i="10"/>
  <c r="C51" i="10"/>
  <c r="E56" i="10"/>
  <c r="C66" i="10"/>
  <c r="E101" i="10"/>
  <c r="E116" i="10"/>
  <c r="F121" i="10"/>
  <c r="C121" i="10"/>
  <c r="E121" i="10"/>
  <c r="D121" i="10"/>
  <c r="F132" i="10"/>
  <c r="E132" i="10"/>
  <c r="D132" i="10"/>
  <c r="C132" i="10"/>
  <c r="E151" i="10"/>
  <c r="C168" i="10"/>
  <c r="C170" i="10"/>
  <c r="K172" i="10"/>
  <c r="C178" i="10"/>
  <c r="C180" i="10"/>
  <c r="C193" i="10"/>
  <c r="C195" i="10"/>
  <c r="K197" i="10"/>
  <c r="C203" i="10"/>
  <c r="C205" i="10"/>
  <c r="C218" i="10"/>
  <c r="D220" i="10"/>
  <c r="M246" i="10"/>
  <c r="C252" i="10"/>
  <c r="K269" i="10"/>
  <c r="L272" i="10"/>
  <c r="E282" i="10"/>
  <c r="C282" i="10"/>
  <c r="L284" i="10"/>
  <c r="D290" i="10"/>
  <c r="F290" i="10"/>
  <c r="E290" i="10"/>
  <c r="E296" i="10"/>
  <c r="L298" i="10"/>
  <c r="J318" i="10"/>
  <c r="K320" i="10"/>
  <c r="L331" i="10"/>
  <c r="K331" i="10"/>
  <c r="C334" i="10"/>
  <c r="C343" i="10"/>
  <c r="D343" i="10"/>
  <c r="F343" i="10"/>
  <c r="E343" i="10"/>
  <c r="J359" i="10"/>
  <c r="D133" i="11"/>
  <c r="J139" i="11"/>
  <c r="H147" i="11"/>
  <c r="K171" i="11"/>
  <c r="K228" i="11"/>
  <c r="J25" i="15"/>
  <c r="I47" i="15"/>
  <c r="K47" i="15" s="1"/>
  <c r="H87" i="15"/>
  <c r="C151" i="15"/>
  <c r="J151" i="15"/>
  <c r="G151" i="15"/>
  <c r="E151" i="15"/>
  <c r="D151" i="15"/>
  <c r="B151" i="15"/>
  <c r="C85" i="10"/>
  <c r="D100" i="10"/>
  <c r="C100" i="10"/>
  <c r="F100" i="10"/>
  <c r="E100" i="10"/>
  <c r="C145" i="10"/>
  <c r="J196" i="10"/>
  <c r="E289" i="10"/>
  <c r="B139" i="9"/>
  <c r="B158" i="9"/>
  <c r="B180" i="9"/>
  <c r="K62" i="10"/>
  <c r="C120" i="10"/>
  <c r="F187" i="10"/>
  <c r="E187" i="10"/>
  <c r="D187" i="10"/>
  <c r="C187" i="10"/>
  <c r="C227" i="10"/>
  <c r="E278" i="10"/>
  <c r="F278" i="10"/>
  <c r="M309" i="10"/>
  <c r="L309" i="10"/>
  <c r="K309" i="10"/>
  <c r="J309" i="10"/>
  <c r="C152" i="15"/>
  <c r="E152" i="15"/>
  <c r="M265" i="15"/>
  <c r="Q265" i="15" s="1"/>
  <c r="S265" i="15" s="1"/>
  <c r="B265" i="15"/>
  <c r="D265" i="15"/>
  <c r="C265" i="15"/>
  <c r="J265" i="15"/>
  <c r="I265" i="15"/>
  <c r="K265" i="15" s="1"/>
  <c r="H265" i="15"/>
  <c r="G265" i="15"/>
  <c r="E265" i="15"/>
  <c r="E26" i="3"/>
  <c r="E134" i="9" s="1"/>
  <c r="E52" i="3"/>
  <c r="E160" i="9" s="1"/>
  <c r="D107" i="9"/>
  <c r="E158" i="9"/>
  <c r="E25" i="10"/>
  <c r="F35" i="10"/>
  <c r="D73" i="10"/>
  <c r="F73" i="10"/>
  <c r="E73" i="10"/>
  <c r="L251" i="10"/>
  <c r="I157" i="11"/>
  <c r="H117" i="15"/>
  <c r="F32" i="2"/>
  <c r="F40" i="2"/>
  <c r="E107" i="9"/>
  <c r="B164" i="9"/>
  <c r="E186" i="9"/>
  <c r="E190" i="11" s="1"/>
  <c r="I208" i="9"/>
  <c r="G208" i="9"/>
  <c r="B223" i="9"/>
  <c r="B337" i="9"/>
  <c r="M28" i="10"/>
  <c r="L28" i="10"/>
  <c r="D48" i="10"/>
  <c r="F48" i="10"/>
  <c r="E48" i="10"/>
  <c r="K236" i="10"/>
  <c r="M236" i="10"/>
  <c r="L236" i="10"/>
  <c r="F301" i="10"/>
  <c r="C301" i="10"/>
  <c r="L327" i="10"/>
  <c r="K327" i="10"/>
  <c r="M327" i="10"/>
  <c r="M342" i="10"/>
  <c r="J342" i="10"/>
  <c r="E362" i="10"/>
  <c r="C362" i="10"/>
  <c r="D362" i="10"/>
  <c r="F362" i="10"/>
  <c r="G171" i="11"/>
  <c r="F56" i="2"/>
  <c r="F28" i="3"/>
  <c r="C61" i="9"/>
  <c r="F8" i="15" s="1"/>
  <c r="D79" i="9"/>
  <c r="D134" i="11" s="1"/>
  <c r="I84" i="9"/>
  <c r="I28" i="15" s="1"/>
  <c r="K28" i="15" s="1"/>
  <c r="G84" i="9"/>
  <c r="E84" i="9"/>
  <c r="E138" i="11" s="1"/>
  <c r="C99" i="9"/>
  <c r="F100" i="15" s="1"/>
  <c r="C182" i="9"/>
  <c r="F75" i="15" s="1"/>
  <c r="I186" i="9"/>
  <c r="C208" i="9"/>
  <c r="F156" i="15" s="1"/>
  <c r="C317" i="9"/>
  <c r="F64" i="2"/>
  <c r="E29" i="3"/>
  <c r="D137" i="9" s="1"/>
  <c r="E37" i="3"/>
  <c r="F30" i="6"/>
  <c r="G57" i="9"/>
  <c r="G4" i="15" s="1"/>
  <c r="G64" i="9"/>
  <c r="G11" i="15" s="1"/>
  <c r="C84" i="9"/>
  <c r="F28" i="15" s="1"/>
  <c r="I104" i="9"/>
  <c r="E104" i="9"/>
  <c r="G104" i="9"/>
  <c r="C151" i="9"/>
  <c r="G160" i="9"/>
  <c r="C160" i="9"/>
  <c r="C184" i="11" s="1"/>
  <c r="G196" i="9"/>
  <c r="E196" i="9"/>
  <c r="D196" i="9"/>
  <c r="C196" i="9"/>
  <c r="I213" i="9"/>
  <c r="I161" i="15" s="1"/>
  <c r="K161" i="15" s="1"/>
  <c r="C213" i="9"/>
  <c r="G213" i="9"/>
  <c r="G247" i="9"/>
  <c r="G152" i="11" s="1"/>
  <c r="I247" i="9"/>
  <c r="I152" i="11" s="1"/>
  <c r="I275" i="9"/>
  <c r="G275" i="9"/>
  <c r="G236" i="11" s="1"/>
  <c r="I293" i="9"/>
  <c r="G293" i="9"/>
  <c r="C318" i="9"/>
  <c r="C96" i="10"/>
  <c r="F96" i="10"/>
  <c r="E96" i="10"/>
  <c r="D96" i="10"/>
  <c r="F107" i="10"/>
  <c r="E107" i="10"/>
  <c r="D107" i="10"/>
  <c r="C107" i="10"/>
  <c r="E170" i="10"/>
  <c r="E180" i="10"/>
  <c r="F183" i="10"/>
  <c r="C183" i="10"/>
  <c r="E183" i="10"/>
  <c r="D183" i="10"/>
  <c r="E195" i="10"/>
  <c r="E205" i="10"/>
  <c r="C208" i="10"/>
  <c r="F208" i="10"/>
  <c r="E208" i="10"/>
  <c r="D208" i="10"/>
  <c r="D223" i="10"/>
  <c r="F223" i="10"/>
  <c r="E223" i="10"/>
  <c r="D252" i="10"/>
  <c r="K266" i="10"/>
  <c r="J266" i="10"/>
  <c r="M266" i="10"/>
  <c r="M320" i="10"/>
  <c r="F133" i="11"/>
  <c r="K139" i="11"/>
  <c r="I147" i="11"/>
  <c r="F166" i="11"/>
  <c r="F205" i="11"/>
  <c r="O7" i="15"/>
  <c r="L7" i="15"/>
  <c r="J62" i="15"/>
  <c r="I87" i="15"/>
  <c r="K87" i="15" s="1"/>
  <c r="B24" i="15"/>
  <c r="B48" i="15"/>
  <c r="E26" i="7"/>
  <c r="D317" i="9" s="1"/>
  <c r="E52" i="7"/>
  <c r="B70" i="9"/>
  <c r="C184" i="9"/>
  <c r="B283" i="9"/>
  <c r="I326" i="9"/>
  <c r="G326" i="9"/>
  <c r="B334" i="9"/>
  <c r="C38" i="10"/>
  <c r="J52" i="10"/>
  <c r="J77" i="10"/>
  <c r="J102" i="10"/>
  <c r="J127" i="10"/>
  <c r="C181" i="10"/>
  <c r="C185" i="10"/>
  <c r="C206" i="10"/>
  <c r="C210" i="10"/>
  <c r="J234" i="10"/>
  <c r="K257" i="10"/>
  <c r="C260" i="10"/>
  <c r="K270" i="10"/>
  <c r="C276" i="10"/>
  <c r="D283" i="10"/>
  <c r="C295" i="10"/>
  <c r="C310" i="10"/>
  <c r="C338" i="10"/>
  <c r="J351" i="10"/>
  <c r="M354" i="10"/>
  <c r="K354" i="10"/>
  <c r="J354" i="10"/>
  <c r="C24" i="15"/>
  <c r="H30" i="15"/>
  <c r="E46" i="15"/>
  <c r="I64" i="15"/>
  <c r="K64" i="15" s="1"/>
  <c r="M48" i="15"/>
  <c r="Q48" i="15" s="1"/>
  <c r="S48" i="15" s="1"/>
  <c r="E48" i="15"/>
  <c r="D48" i="15"/>
  <c r="C48" i="15"/>
  <c r="I48" i="15"/>
  <c r="K48" i="15" s="1"/>
  <c r="K252" i="10"/>
  <c r="J252" i="10"/>
  <c r="M252" i="10"/>
  <c r="L252" i="10"/>
  <c r="C16" i="11"/>
  <c r="B108" i="9"/>
  <c r="B134" i="9"/>
  <c r="B177" i="9"/>
  <c r="E18" i="5"/>
  <c r="E32" i="5"/>
  <c r="E239" i="9" s="1"/>
  <c r="D21" i="6"/>
  <c r="D18" i="7"/>
  <c r="E35" i="7"/>
  <c r="E326" i="9" s="1"/>
  <c r="D19" i="8"/>
  <c r="E94" i="8"/>
  <c r="E117" i="11" s="1"/>
  <c r="A55" i="9"/>
  <c r="C70" i="9"/>
  <c r="F16" i="15" s="1"/>
  <c r="B78" i="9"/>
  <c r="B90" i="9"/>
  <c r="C108" i="9"/>
  <c r="F109" i="15" s="1"/>
  <c r="B159" i="9"/>
  <c r="C177" i="9"/>
  <c r="B210" i="9"/>
  <c r="C259" i="9"/>
  <c r="B266" i="9"/>
  <c r="C273" i="9"/>
  <c r="C283" i="9"/>
  <c r="C291" i="9"/>
  <c r="B302" i="9"/>
  <c r="C309" i="9"/>
  <c r="B326" i="9"/>
  <c r="C334" i="9"/>
  <c r="I345" i="9"/>
  <c r="G345" i="9"/>
  <c r="A14" i="10"/>
  <c r="C14" i="10" s="1"/>
  <c r="C26" i="10"/>
  <c r="C28" i="10"/>
  <c r="F32" i="10"/>
  <c r="E32" i="10"/>
  <c r="D32" i="10"/>
  <c r="C32" i="10"/>
  <c r="C36" i="10"/>
  <c r="D38" i="10"/>
  <c r="C40" i="10"/>
  <c r="K52" i="10"/>
  <c r="J54" i="10"/>
  <c r="J56" i="10"/>
  <c r="F67" i="10"/>
  <c r="E67" i="10"/>
  <c r="D67" i="10"/>
  <c r="C67" i="10"/>
  <c r="K77" i="10"/>
  <c r="J79" i="10"/>
  <c r="J81" i="10"/>
  <c r="F92" i="10"/>
  <c r="E92" i="10"/>
  <c r="D92" i="10"/>
  <c r="C92" i="10"/>
  <c r="K102" i="10"/>
  <c r="J104" i="10"/>
  <c r="J106" i="10"/>
  <c r="F117" i="10"/>
  <c r="E117" i="10"/>
  <c r="D117" i="10"/>
  <c r="C117" i="10"/>
  <c r="K127" i="10"/>
  <c r="J129" i="10"/>
  <c r="J131" i="10"/>
  <c r="F142" i="10"/>
  <c r="E142" i="10"/>
  <c r="D142" i="10"/>
  <c r="C142" i="10"/>
  <c r="J162" i="10"/>
  <c r="D181" i="10"/>
  <c r="E185" i="10"/>
  <c r="J187" i="10"/>
  <c r="D206" i="10"/>
  <c r="E210" i="10"/>
  <c r="J212" i="10"/>
  <c r="K234" i="10"/>
  <c r="K250" i="10"/>
  <c r="M250" i="10"/>
  <c r="L250" i="10"/>
  <c r="D260" i="10"/>
  <c r="M262" i="10"/>
  <c r="J262" i="10"/>
  <c r="F268" i="10"/>
  <c r="C268" i="10"/>
  <c r="L270" i="10"/>
  <c r="D276" i="10"/>
  <c r="E295" i="10"/>
  <c r="M307" i="10"/>
  <c r="L307" i="10"/>
  <c r="K307" i="10"/>
  <c r="J307" i="10"/>
  <c r="E310" i="10"/>
  <c r="K325" i="10"/>
  <c r="D338" i="10"/>
  <c r="K351" i="10"/>
  <c r="L354" i="10"/>
  <c r="A15" i="11"/>
  <c r="C15" i="11" s="1"/>
  <c r="K126" i="11"/>
  <c r="F131" i="11"/>
  <c r="O21" i="15"/>
  <c r="L21" i="15"/>
  <c r="B46" i="15"/>
  <c r="J64" i="15"/>
  <c r="H97" i="15"/>
  <c r="H108" i="15"/>
  <c r="J243" i="15"/>
  <c r="I243" i="15"/>
  <c r="K243" i="15" s="1"/>
  <c r="E243" i="15"/>
  <c r="M243" i="15"/>
  <c r="Q243" i="15" s="1"/>
  <c r="S243" i="15" s="1"/>
  <c r="H243" i="15"/>
  <c r="G243" i="15"/>
  <c r="C243" i="15"/>
  <c r="B243" i="15"/>
  <c r="E59" i="9"/>
  <c r="D59" i="9"/>
  <c r="C59" i="9"/>
  <c r="F6" i="15" s="1"/>
  <c r="B59" i="9"/>
  <c r="M257" i="10"/>
  <c r="J257" i="10"/>
  <c r="F283" i="10"/>
  <c r="C283" i="10"/>
  <c r="H178" i="15"/>
  <c r="M317" i="15"/>
  <c r="Q317" i="15" s="1"/>
  <c r="S317" i="15" s="1"/>
  <c r="M208" i="15"/>
  <c r="Q208" i="15" s="1"/>
  <c r="S208" i="15" s="1"/>
  <c r="H205" i="15"/>
  <c r="M175" i="15"/>
  <c r="Q175" i="15" s="1"/>
  <c r="S175" i="15" s="1"/>
  <c r="I173" i="15"/>
  <c r="K173" i="15" s="1"/>
  <c r="H172" i="15"/>
  <c r="G148" i="15"/>
  <c r="M185" i="15"/>
  <c r="Q185" i="15" s="1"/>
  <c r="S185" i="15" s="1"/>
  <c r="J174" i="15"/>
  <c r="H173" i="15"/>
  <c r="J175" i="15"/>
  <c r="H174" i="15"/>
  <c r="G173" i="15"/>
  <c r="H185" i="15"/>
  <c r="M176" i="15"/>
  <c r="Q176" i="15" s="1"/>
  <c r="S176" i="15" s="1"/>
  <c r="I175" i="15"/>
  <c r="K175" i="15" s="1"/>
  <c r="H304" i="15"/>
  <c r="H175" i="15"/>
  <c r="G304" i="15"/>
  <c r="M170" i="15"/>
  <c r="Q170" i="15" s="1"/>
  <c r="S170" i="15" s="1"/>
  <c r="J168" i="15"/>
  <c r="I166" i="15"/>
  <c r="K166" i="15" s="1"/>
  <c r="H125" i="15"/>
  <c r="M111" i="15"/>
  <c r="Q111" i="15" s="1"/>
  <c r="S111" i="15" s="1"/>
  <c r="J180" i="15"/>
  <c r="J169" i="15"/>
  <c r="J167" i="15"/>
  <c r="H166" i="15"/>
  <c r="I169" i="15"/>
  <c r="K169" i="15" s="1"/>
  <c r="H168" i="15"/>
  <c r="I167" i="15"/>
  <c r="K167" i="15" s="1"/>
  <c r="G166" i="15"/>
  <c r="F125" i="15"/>
  <c r="G124" i="15"/>
  <c r="M171" i="15"/>
  <c r="Q171" i="15" s="1"/>
  <c r="S171" i="15" s="1"/>
  <c r="J170" i="15"/>
  <c r="H169" i="15"/>
  <c r="H167" i="15"/>
  <c r="J111" i="15"/>
  <c r="J171" i="15"/>
  <c r="H234" i="15"/>
  <c r="J227" i="15"/>
  <c r="H217" i="15"/>
  <c r="J195" i="15"/>
  <c r="H176" i="15"/>
  <c r="H171" i="15"/>
  <c r="M168" i="15"/>
  <c r="Q168" i="15" s="1"/>
  <c r="S168" i="15" s="1"/>
  <c r="G163" i="15"/>
  <c r="H141" i="15"/>
  <c r="M103" i="15"/>
  <c r="Q103" i="15" s="1"/>
  <c r="S103" i="15" s="1"/>
  <c r="J84" i="15"/>
  <c r="H74" i="15"/>
  <c r="G64" i="15"/>
  <c r="G63" i="15"/>
  <c r="J188" i="15"/>
  <c r="M104" i="15"/>
  <c r="Q104" i="15" s="1"/>
  <c r="S104" i="15" s="1"/>
  <c r="J93" i="15"/>
  <c r="I84" i="15"/>
  <c r="K84" i="15" s="1"/>
  <c r="H83" i="15"/>
  <c r="I34" i="15"/>
  <c r="K34" i="15" s="1"/>
  <c r="M184" i="15"/>
  <c r="Q184" i="15" s="1"/>
  <c r="S184" i="15" s="1"/>
  <c r="M164" i="15"/>
  <c r="Q164" i="15" s="1"/>
  <c r="S164" i="15" s="1"/>
  <c r="M117" i="15"/>
  <c r="Q117" i="15" s="1"/>
  <c r="S117" i="15" s="1"/>
  <c r="J94" i="15"/>
  <c r="H84" i="15"/>
  <c r="I210" i="15"/>
  <c r="K210" i="15" s="1"/>
  <c r="J122" i="15"/>
  <c r="J103" i="15"/>
  <c r="H93" i="15"/>
  <c r="G84" i="15"/>
  <c r="M165" i="15"/>
  <c r="Q165" i="15" s="1"/>
  <c r="S165" i="15" s="1"/>
  <c r="J142" i="15"/>
  <c r="J104" i="15"/>
  <c r="H94" i="15"/>
  <c r="M186" i="15"/>
  <c r="Q186" i="15" s="1"/>
  <c r="S186" i="15" s="1"/>
  <c r="G164" i="15"/>
  <c r="M130" i="15"/>
  <c r="Q130" i="15" s="1"/>
  <c r="S130" i="15" s="1"/>
  <c r="J57" i="15"/>
  <c r="F56" i="15"/>
  <c r="I18" i="15"/>
  <c r="K18" i="15" s="1"/>
  <c r="H160" i="15"/>
  <c r="G130" i="15"/>
  <c r="M125" i="15"/>
  <c r="Q125" i="15" s="1"/>
  <c r="S125" i="15" s="1"/>
  <c r="J119" i="15"/>
  <c r="M108" i="15"/>
  <c r="Q108" i="15" s="1"/>
  <c r="S108" i="15" s="1"/>
  <c r="J82" i="15"/>
  <c r="H18" i="15"/>
  <c r="H17" i="15"/>
  <c r="K223" i="11"/>
  <c r="K219" i="11"/>
  <c r="H212" i="15"/>
  <c r="M191" i="15"/>
  <c r="Q191" i="15" s="1"/>
  <c r="S191" i="15" s="1"/>
  <c r="J178" i="15"/>
  <c r="J176" i="15"/>
  <c r="J172" i="15"/>
  <c r="M167" i="15"/>
  <c r="Q167" i="15" s="1"/>
  <c r="S167" i="15" s="1"/>
  <c r="I142" i="15"/>
  <c r="K142" i="15" s="1"/>
  <c r="I82" i="15"/>
  <c r="K82" i="15" s="1"/>
  <c r="J72" i="15"/>
  <c r="M62" i="15"/>
  <c r="Q62" i="15" s="1"/>
  <c r="S62" i="15" s="1"/>
  <c r="G18" i="15"/>
  <c r="J239" i="11"/>
  <c r="J237" i="11"/>
  <c r="J233" i="11"/>
  <c r="J231" i="11"/>
  <c r="J229" i="11"/>
  <c r="J227" i="11"/>
  <c r="I176" i="15"/>
  <c r="K176" i="15" s="1"/>
  <c r="G142" i="15"/>
  <c r="H137" i="15"/>
  <c r="I111" i="15"/>
  <c r="K111" i="15" s="1"/>
  <c r="J108" i="15"/>
  <c r="M83" i="15"/>
  <c r="Q83" i="15" s="1"/>
  <c r="S83" i="15" s="1"/>
  <c r="I72" i="15"/>
  <c r="K72" i="15" s="1"/>
  <c r="H250" i="11"/>
  <c r="H248" i="11"/>
  <c r="I227" i="11"/>
  <c r="I225" i="11"/>
  <c r="G137" i="15"/>
  <c r="H111" i="15"/>
  <c r="I108" i="15"/>
  <c r="K108" i="15" s="1"/>
  <c r="H72" i="15"/>
  <c r="M63" i="15"/>
  <c r="Q63" i="15" s="1"/>
  <c r="S63" i="15" s="1"/>
  <c r="J58" i="15"/>
  <c r="M8" i="15"/>
  <c r="Q8" i="15" s="1"/>
  <c r="S8" i="15" s="1"/>
  <c r="H237" i="11"/>
  <c r="H229" i="11"/>
  <c r="H227" i="11"/>
  <c r="H225" i="11"/>
  <c r="K206" i="11"/>
  <c r="K204" i="11"/>
  <c r="K202" i="11"/>
  <c r="K200" i="11"/>
  <c r="J182" i="15"/>
  <c r="M169" i="15"/>
  <c r="Q169" i="15" s="1"/>
  <c r="S169" i="15" s="1"/>
  <c r="M163" i="15"/>
  <c r="Q163" i="15" s="1"/>
  <c r="S163" i="15" s="1"/>
  <c r="M143" i="15"/>
  <c r="Q143" i="15" s="1"/>
  <c r="S143" i="15" s="1"/>
  <c r="I126" i="15"/>
  <c r="K126" i="15" s="1"/>
  <c r="J107" i="15"/>
  <c r="J74" i="15"/>
  <c r="M55" i="15"/>
  <c r="Q55" i="15" s="1"/>
  <c r="S55" i="15" s="1"/>
  <c r="M30" i="15"/>
  <c r="Q30" i="15" s="1"/>
  <c r="S30" i="15" s="1"/>
  <c r="I29" i="15"/>
  <c r="K29" i="15" s="1"/>
  <c r="H14" i="15"/>
  <c r="C254" i="11"/>
  <c r="G240" i="11"/>
  <c r="J203" i="11"/>
  <c r="F158" i="11"/>
  <c r="F156" i="11"/>
  <c r="F152" i="11"/>
  <c r="G149" i="11"/>
  <c r="G147" i="11"/>
  <c r="H144" i="11"/>
  <c r="I141" i="11"/>
  <c r="I139" i="11"/>
  <c r="J134" i="11"/>
  <c r="J132" i="11"/>
  <c r="K129" i="11"/>
  <c r="K127" i="11"/>
  <c r="H165" i="15"/>
  <c r="G158" i="15"/>
  <c r="M156" i="15"/>
  <c r="Q156" i="15" s="1"/>
  <c r="S156" i="15" s="1"/>
  <c r="J132" i="15"/>
  <c r="H126" i="15"/>
  <c r="H107" i="15"/>
  <c r="H100" i="15"/>
  <c r="J83" i="15"/>
  <c r="H29" i="15"/>
  <c r="M15" i="15"/>
  <c r="Q15" i="15" s="1"/>
  <c r="S15" i="15" s="1"/>
  <c r="F240" i="11"/>
  <c r="F230" i="11"/>
  <c r="J222" i="11"/>
  <c r="F220" i="11"/>
  <c r="F201" i="11"/>
  <c r="K187" i="11"/>
  <c r="K181" i="11"/>
  <c r="K179" i="11"/>
  <c r="K175" i="11"/>
  <c r="F149" i="11"/>
  <c r="F147" i="11"/>
  <c r="H141" i="11"/>
  <c r="H139" i="11"/>
  <c r="H137" i="11"/>
  <c r="I134" i="11"/>
  <c r="I132" i="11"/>
  <c r="J129" i="11"/>
  <c r="J127" i="11"/>
  <c r="G169" i="15"/>
  <c r="J163" i="15"/>
  <c r="M141" i="15"/>
  <c r="Q141" i="15" s="1"/>
  <c r="S141" i="15" s="1"/>
  <c r="M94" i="15"/>
  <c r="Q94" i="15" s="1"/>
  <c r="S94" i="15" s="1"/>
  <c r="F259" i="11"/>
  <c r="F256" i="11"/>
  <c r="K205" i="11"/>
  <c r="H203" i="11"/>
  <c r="I190" i="11"/>
  <c r="J185" i="11"/>
  <c r="K172" i="11"/>
  <c r="G137" i="11"/>
  <c r="H134" i="11"/>
  <c r="H132" i="11"/>
  <c r="I129" i="11"/>
  <c r="I127" i="11"/>
  <c r="I163" i="15"/>
  <c r="K163" i="15" s="1"/>
  <c r="M160" i="15"/>
  <c r="Q160" i="15" s="1"/>
  <c r="S160" i="15" s="1"/>
  <c r="M150" i="15"/>
  <c r="Q150" i="15" s="1"/>
  <c r="S150" i="15" s="1"/>
  <c r="J143" i="15"/>
  <c r="J124" i="15"/>
  <c r="H45" i="15"/>
  <c r="J30" i="15"/>
  <c r="H232" i="11"/>
  <c r="F227" i="11"/>
  <c r="J205" i="11"/>
  <c r="H190" i="11"/>
  <c r="J172" i="11"/>
  <c r="K169" i="11"/>
  <c r="K167" i="11"/>
  <c r="K165" i="11"/>
  <c r="C152" i="11"/>
  <c r="F141" i="11"/>
  <c r="F139" i="11"/>
  <c r="F137" i="11"/>
  <c r="G134" i="11"/>
  <c r="G132" i="11"/>
  <c r="H129" i="11"/>
  <c r="H127" i="11"/>
  <c r="J191" i="15"/>
  <c r="H163" i="15"/>
  <c r="M90" i="15"/>
  <c r="Q90" i="15" s="1"/>
  <c r="S90" i="15" s="1"/>
  <c r="I30" i="15"/>
  <c r="K30" i="15" s="1"/>
  <c r="J15" i="15"/>
  <c r="K234" i="11"/>
  <c r="F203" i="11"/>
  <c r="J200" i="11"/>
  <c r="G190" i="11"/>
  <c r="H183" i="11"/>
  <c r="H181" i="11"/>
  <c r="H177" i="11"/>
  <c r="H175" i="11"/>
  <c r="I172" i="11"/>
  <c r="J169" i="11"/>
  <c r="J167" i="11"/>
  <c r="J165" i="11"/>
  <c r="F134" i="11"/>
  <c r="F132" i="11"/>
  <c r="G129" i="11"/>
  <c r="G127" i="11"/>
  <c r="I171" i="15"/>
  <c r="K171" i="15" s="1"/>
  <c r="J166" i="15"/>
  <c r="G154" i="15"/>
  <c r="I91" i="15"/>
  <c r="K91" i="15" s="1"/>
  <c r="J88" i="15"/>
  <c r="H55" i="15"/>
  <c r="G49" i="15"/>
  <c r="H31" i="15"/>
  <c r="J6" i="15"/>
  <c r="K215" i="11"/>
  <c r="H198" i="11"/>
  <c r="J191" i="11"/>
  <c r="F188" i="11"/>
  <c r="F172" i="11"/>
  <c r="J166" i="11"/>
  <c r="H136" i="15"/>
  <c r="I88" i="15"/>
  <c r="K88" i="15" s="1"/>
  <c r="M82" i="15"/>
  <c r="Q82" i="15" s="1"/>
  <c r="S82" i="15" s="1"/>
  <c r="H80" i="15"/>
  <c r="J65" i="15"/>
  <c r="M43" i="15"/>
  <c r="Q43" i="15" s="1"/>
  <c r="S43" i="15" s="1"/>
  <c r="H34" i="15"/>
  <c r="M9" i="15"/>
  <c r="Q9" i="15" s="1"/>
  <c r="S9" i="15" s="1"/>
  <c r="I6" i="15"/>
  <c r="K6" i="15" s="1"/>
  <c r="G133" i="15"/>
  <c r="M121" i="15"/>
  <c r="Q121" i="15" s="1"/>
  <c r="S121" i="15" s="1"/>
  <c r="G88" i="15"/>
  <c r="J51" i="15"/>
  <c r="H26" i="15"/>
  <c r="H6" i="15"/>
  <c r="J150" i="15"/>
  <c r="M100" i="15"/>
  <c r="Q100" i="15" s="1"/>
  <c r="S100" i="15" s="1"/>
  <c r="F88" i="15"/>
  <c r="I51" i="15"/>
  <c r="K51" i="15" s="1"/>
  <c r="M29" i="15"/>
  <c r="Q29" i="15" s="1"/>
  <c r="S29" i="15" s="1"/>
  <c r="G26" i="15"/>
  <c r="M17" i="15"/>
  <c r="Q17" i="15" s="1"/>
  <c r="S17" i="15" s="1"/>
  <c r="M173" i="15"/>
  <c r="Q173" i="15" s="1"/>
  <c r="S173" i="15" s="1"/>
  <c r="I141" i="15"/>
  <c r="K141" i="15" s="1"/>
  <c r="G102" i="15"/>
  <c r="J29" i="15"/>
  <c r="J17" i="15"/>
  <c r="H9" i="15"/>
  <c r="F238" i="11"/>
  <c r="J234" i="11"/>
  <c r="G231" i="11"/>
  <c r="H228" i="11"/>
  <c r="F225" i="11"/>
  <c r="F204" i="11"/>
  <c r="H201" i="11"/>
  <c r="F177" i="11"/>
  <c r="J171" i="11"/>
  <c r="H168" i="11"/>
  <c r="G162" i="11"/>
  <c r="M144" i="15"/>
  <c r="Q144" i="15" s="1"/>
  <c r="S144" i="15" s="1"/>
  <c r="H104" i="15"/>
  <c r="I97" i="15"/>
  <c r="K97" i="15" s="1"/>
  <c r="M27" i="15"/>
  <c r="Q27" i="15" s="1"/>
  <c r="S27" i="15" s="1"/>
  <c r="I15" i="15"/>
  <c r="K15" i="15" s="1"/>
  <c r="G9" i="15"/>
  <c r="F258" i="11"/>
  <c r="G255" i="11"/>
  <c r="G244" i="11"/>
  <c r="I234" i="11"/>
  <c r="F231" i="11"/>
  <c r="I146" i="15"/>
  <c r="K146" i="15" s="1"/>
  <c r="I42" i="15"/>
  <c r="K42" i="15" s="1"/>
  <c r="I31" i="15"/>
  <c r="K31" i="15" s="1"/>
  <c r="I27" i="15"/>
  <c r="K27" i="15" s="1"/>
  <c r="H3" i="15"/>
  <c r="F223" i="11"/>
  <c r="G215" i="11"/>
  <c r="F185" i="11"/>
  <c r="J174" i="11"/>
  <c r="F171" i="11"/>
  <c r="H167" i="11"/>
  <c r="H161" i="11"/>
  <c r="J157" i="11"/>
  <c r="K148" i="11"/>
  <c r="K141" i="11"/>
  <c r="K138" i="11"/>
  <c r="K132" i="11"/>
  <c r="K128" i="11"/>
  <c r="F126" i="11"/>
  <c r="G33" i="15"/>
  <c r="H27" i="15"/>
  <c r="J12" i="15"/>
  <c r="M127" i="15"/>
  <c r="Q127" i="15" s="1"/>
  <c r="S127" i="15" s="1"/>
  <c r="J91" i="15"/>
  <c r="J56" i="15"/>
  <c r="J54" i="15"/>
  <c r="G27" i="15"/>
  <c r="I12" i="15"/>
  <c r="K12" i="15" s="1"/>
  <c r="J5" i="15"/>
  <c r="F246" i="11"/>
  <c r="F242" i="11"/>
  <c r="F234" i="11"/>
  <c r="J230" i="11"/>
  <c r="I226" i="11"/>
  <c r="F210" i="11"/>
  <c r="J202" i="11"/>
  <c r="I191" i="11"/>
  <c r="F167" i="11"/>
  <c r="H152" i="11"/>
  <c r="I148" i="11"/>
  <c r="H128" i="11"/>
  <c r="M145" i="15"/>
  <c r="Q145" i="15" s="1"/>
  <c r="S145" i="15" s="1"/>
  <c r="M93" i="15"/>
  <c r="Q93" i="15" s="1"/>
  <c r="S93" i="15" s="1"/>
  <c r="G44" i="15"/>
  <c r="H12" i="15"/>
  <c r="I5" i="15"/>
  <c r="K5" i="15" s="1"/>
  <c r="G238" i="11"/>
  <c r="H226" i="11"/>
  <c r="F206" i="11"/>
  <c r="I202" i="11"/>
  <c r="K198" i="11"/>
  <c r="H148" i="11"/>
  <c r="H138" i="11"/>
  <c r="H164" i="15"/>
  <c r="M148" i="15"/>
  <c r="Q148" i="15" s="1"/>
  <c r="S148" i="15" s="1"/>
  <c r="M102" i="15"/>
  <c r="Q102" i="15" s="1"/>
  <c r="S102" i="15" s="1"/>
  <c r="J99" i="15"/>
  <c r="J96" i="15"/>
  <c r="H90" i="15"/>
  <c r="G87" i="15"/>
  <c r="M34" i="15"/>
  <c r="Q34" i="15" s="1"/>
  <c r="S34" i="15" s="1"/>
  <c r="I9" i="15"/>
  <c r="K9" i="15" s="1"/>
  <c r="F254" i="11"/>
  <c r="G229" i="11"/>
  <c r="F202" i="11"/>
  <c r="J184" i="11"/>
  <c r="H169" i="11"/>
  <c r="J140" i="11"/>
  <c r="I131" i="11"/>
  <c r="G13" i="15"/>
  <c r="H5" i="15"/>
  <c r="I246" i="11"/>
  <c r="J236" i="11"/>
  <c r="H208" i="11"/>
  <c r="I186" i="11"/>
  <c r="G183" i="11"/>
  <c r="F180" i="11"/>
  <c r="J176" i="11"/>
  <c r="K168" i="11"/>
  <c r="H165" i="11"/>
  <c r="I146" i="11"/>
  <c r="K133" i="11"/>
  <c r="I126" i="11"/>
  <c r="G56" i="9"/>
  <c r="G3" i="15" s="1"/>
  <c r="F50" i="6"/>
  <c r="G231" i="15"/>
  <c r="G112" i="15"/>
  <c r="J106" i="15"/>
  <c r="M28" i="15"/>
  <c r="Q28" i="15" s="1"/>
  <c r="S28" i="15" s="1"/>
  <c r="F5" i="15"/>
  <c r="F190" i="11"/>
  <c r="F183" i="11"/>
  <c r="I176" i="11"/>
  <c r="H172" i="11"/>
  <c r="J168" i="11"/>
  <c r="G165" i="11"/>
  <c r="I161" i="11"/>
  <c r="H146" i="11"/>
  <c r="J141" i="11"/>
  <c r="J133" i="11"/>
  <c r="H126" i="11"/>
  <c r="E56" i="9"/>
  <c r="I106" i="15"/>
  <c r="K106" i="15" s="1"/>
  <c r="H89" i="15"/>
  <c r="H70" i="15"/>
  <c r="K251" i="11"/>
  <c r="H236" i="11"/>
  <c r="G176" i="11"/>
  <c r="F165" i="11"/>
  <c r="G161" i="11"/>
  <c r="J153" i="11"/>
  <c r="K137" i="11"/>
  <c r="I133" i="11"/>
  <c r="F129" i="11"/>
  <c r="G126" i="11"/>
  <c r="D56" i="9"/>
  <c r="J173" i="15"/>
  <c r="H106" i="15"/>
  <c r="H103" i="15"/>
  <c r="G89" i="15"/>
  <c r="M10" i="15"/>
  <c r="Q10" i="15" s="1"/>
  <c r="S10" i="15" s="1"/>
  <c r="K203" i="11"/>
  <c r="I153" i="11"/>
  <c r="K149" i="11"/>
  <c r="F146" i="11"/>
  <c r="K140" i="11"/>
  <c r="J137" i="11"/>
  <c r="H133" i="11"/>
  <c r="C56" i="9"/>
  <c r="F3" i="15" s="1"/>
  <c r="F77" i="6"/>
  <c r="M166" i="15"/>
  <c r="Q166" i="15" s="1"/>
  <c r="S166" i="15" s="1"/>
  <c r="M52" i="15"/>
  <c r="Q52" i="15" s="1"/>
  <c r="S52" i="15" s="1"/>
  <c r="H32" i="15"/>
  <c r="G30" i="15"/>
  <c r="H28" i="15"/>
  <c r="J206" i="11"/>
  <c r="H197" i="11"/>
  <c r="F194" i="11"/>
  <c r="H156" i="11"/>
  <c r="H149" i="11"/>
  <c r="G140" i="11"/>
  <c r="D70" i="9"/>
  <c r="C90" i="9"/>
  <c r="C147" i="11" s="1"/>
  <c r="D108" i="9"/>
  <c r="B149" i="9"/>
  <c r="C159" i="9"/>
  <c r="C183" i="11" s="1"/>
  <c r="E199" i="9"/>
  <c r="D199" i="9"/>
  <c r="C199" i="9"/>
  <c r="F148" i="15" s="1"/>
  <c r="B199" i="9"/>
  <c r="C210" i="9"/>
  <c r="F158" i="15" s="1"/>
  <c r="C218" i="9"/>
  <c r="B237" i="9"/>
  <c r="B248" i="9"/>
  <c r="C255" i="9"/>
  <c r="C266" i="9"/>
  <c r="C302" i="9"/>
  <c r="C326" i="9"/>
  <c r="D26" i="10"/>
  <c r="D28" i="10"/>
  <c r="D36" i="10"/>
  <c r="E38" i="10"/>
  <c r="E40" i="10"/>
  <c r="L52" i="10"/>
  <c r="K54" i="10"/>
  <c r="K56" i="10"/>
  <c r="L77" i="10"/>
  <c r="K79" i="10"/>
  <c r="K81" i="10"/>
  <c r="L102" i="10"/>
  <c r="K104" i="10"/>
  <c r="K106" i="10"/>
  <c r="L127" i="10"/>
  <c r="K129" i="10"/>
  <c r="K131" i="10"/>
  <c r="K162" i="10"/>
  <c r="F177" i="10"/>
  <c r="E177" i="10"/>
  <c r="D177" i="10"/>
  <c r="C177" i="10"/>
  <c r="E181" i="10"/>
  <c r="F185" i="10"/>
  <c r="K187" i="10"/>
  <c r="F202" i="10"/>
  <c r="E202" i="10"/>
  <c r="D202" i="10"/>
  <c r="C202" i="10"/>
  <c r="E206" i="10"/>
  <c r="F210" i="10"/>
  <c r="K212" i="10"/>
  <c r="K227" i="10"/>
  <c r="J227" i="10"/>
  <c r="K232" i="10"/>
  <c r="J232" i="10"/>
  <c r="L234" i="10"/>
  <c r="E260" i="10"/>
  <c r="M270" i="10"/>
  <c r="E276" i="10"/>
  <c r="M278" i="10"/>
  <c r="J278" i="10"/>
  <c r="F295" i="10"/>
  <c r="E298" i="10"/>
  <c r="D298" i="10"/>
  <c r="F310" i="10"/>
  <c r="F315" i="10"/>
  <c r="C315" i="10"/>
  <c r="L325" i="10"/>
  <c r="J330" i="10"/>
  <c r="M330" i="10"/>
  <c r="E338" i="10"/>
  <c r="L351" i="10"/>
  <c r="L126" i="11"/>
  <c r="G131" i="11"/>
  <c r="H136" i="11"/>
  <c r="F140" i="11"/>
  <c r="K174" i="11"/>
  <c r="J182" i="11"/>
  <c r="H202" i="11"/>
  <c r="I4" i="15"/>
  <c r="K4" i="15" s="1"/>
  <c r="M4" i="15"/>
  <c r="Q4" i="15" s="1"/>
  <c r="S4" i="15" s="1"/>
  <c r="J4" i="15"/>
  <c r="E4" i="15"/>
  <c r="O9" i="15"/>
  <c r="L9" i="15"/>
  <c r="C46" i="15"/>
  <c r="M64" i="15"/>
  <c r="Q64" i="15" s="1"/>
  <c r="S64" i="15" s="1"/>
  <c r="M140" i="15"/>
  <c r="Q140" i="15" s="1"/>
  <c r="S140" i="15" s="1"/>
  <c r="D199" i="15"/>
  <c r="J199" i="15"/>
  <c r="E199" i="15"/>
  <c r="C199" i="15"/>
  <c r="B199" i="15"/>
  <c r="D243" i="15"/>
  <c r="C11" i="10"/>
  <c r="F42" i="10"/>
  <c r="E42" i="10"/>
  <c r="D42" i="10"/>
  <c r="C42" i="10"/>
  <c r="E25" i="5"/>
  <c r="D232" i="9" s="1"/>
  <c r="G59" i="9"/>
  <c r="G6" i="15" s="1"/>
  <c r="E18" i="7"/>
  <c r="E26" i="5"/>
  <c r="E233" i="9" s="1"/>
  <c r="B291" i="9"/>
  <c r="C288" i="9"/>
  <c r="B306" i="9"/>
  <c r="E27" i="7"/>
  <c r="E45" i="7"/>
  <c r="D336" i="9" s="1"/>
  <c r="E70" i="9"/>
  <c r="D90" i="9"/>
  <c r="D147" i="11" s="1"/>
  <c r="E108" i="9"/>
  <c r="C131" i="9"/>
  <c r="F81" i="15" s="1"/>
  <c r="C181" i="9"/>
  <c r="B181" i="9"/>
  <c r="D210" i="9"/>
  <c r="C248" i="9"/>
  <c r="C153" i="11" s="1"/>
  <c r="B280" i="9"/>
  <c r="B298" i="9"/>
  <c r="I342" i="9"/>
  <c r="G342" i="9"/>
  <c r="E26" i="10"/>
  <c r="E28" i="10"/>
  <c r="E36" i="10"/>
  <c r="F40" i="10"/>
  <c r="L54" i="10"/>
  <c r="L56" i="10"/>
  <c r="L79" i="10"/>
  <c r="L81" i="10"/>
  <c r="L104" i="10"/>
  <c r="L106" i="10"/>
  <c r="L129" i="10"/>
  <c r="L131" i="10"/>
  <c r="L162" i="10"/>
  <c r="L187" i="10"/>
  <c r="L212" i="10"/>
  <c r="F237" i="10"/>
  <c r="D237" i="10"/>
  <c r="M248" i="10"/>
  <c r="J248" i="10"/>
  <c r="J255" i="10"/>
  <c r="M255" i="10"/>
  <c r="F271" i="10"/>
  <c r="E271" i="10"/>
  <c r="D271" i="10"/>
  <c r="E305" i="10"/>
  <c r="D305" i="10"/>
  <c r="C305" i="10"/>
  <c r="M325" i="10"/>
  <c r="L343" i="10"/>
  <c r="J343" i="10"/>
  <c r="M343" i="10"/>
  <c r="H131" i="11"/>
  <c r="H140" i="11"/>
  <c r="J146" i="11"/>
  <c r="H155" i="11"/>
  <c r="F169" i="11"/>
  <c r="F209" i="11"/>
  <c r="I215" i="11"/>
  <c r="C7" i="15"/>
  <c r="B7" i="15"/>
  <c r="M7" i="15"/>
  <c r="Q7" i="15" s="1"/>
  <c r="S7" i="15" s="1"/>
  <c r="J7" i="15"/>
  <c r="I7" i="15"/>
  <c r="K7" i="15" s="1"/>
  <c r="F7" i="15"/>
  <c r="G7" i="15"/>
  <c r="F9" i="15"/>
  <c r="J18" i="15"/>
  <c r="G21" i="15"/>
  <c r="D46" i="15"/>
  <c r="M85" i="15"/>
  <c r="Q85" i="15" s="1"/>
  <c r="S85" i="15" s="1"/>
  <c r="E216" i="15"/>
  <c r="D216" i="15"/>
  <c r="C216" i="15"/>
  <c r="P17" i="15"/>
  <c r="J24" i="15"/>
  <c r="I24" i="15"/>
  <c r="K24" i="15" s="1"/>
  <c r="G24" i="15"/>
  <c r="M24" i="15"/>
  <c r="Q24" i="15" s="1"/>
  <c r="S24" i="15" s="1"/>
  <c r="E24" i="15"/>
  <c r="D24" i="15"/>
  <c r="C203" i="9"/>
  <c r="C193" i="11" s="1"/>
  <c r="F152" i="10"/>
  <c r="E152" i="10"/>
  <c r="D152" i="10"/>
  <c r="C152" i="10"/>
  <c r="F265" i="10"/>
  <c r="E265" i="10"/>
  <c r="D265" i="10"/>
  <c r="C265" i="10"/>
  <c r="J280" i="10"/>
  <c r="L280" i="10"/>
  <c r="K280" i="10"/>
  <c r="E85" i="6"/>
  <c r="E78" i="6"/>
  <c r="E302" i="9" s="1"/>
  <c r="E84" i="6"/>
  <c r="E308" i="9" s="1"/>
  <c r="E37" i="7"/>
  <c r="E44" i="7"/>
  <c r="E51" i="7"/>
  <c r="D342" i="9" s="1"/>
  <c r="E29" i="7"/>
  <c r="E21" i="7"/>
  <c r="D312" i="9" s="1"/>
  <c r="E36" i="7"/>
  <c r="E43" i="7"/>
  <c r="E334" i="9" s="1"/>
  <c r="E96" i="8"/>
  <c r="E119" i="11" s="1"/>
  <c r="E95" i="8"/>
  <c r="E21" i="6"/>
  <c r="E81" i="6"/>
  <c r="E305" i="9" s="1"/>
  <c r="A14" i="11"/>
  <c r="C14" i="11" s="1"/>
  <c r="A12" i="10"/>
  <c r="C12" i="10" s="1"/>
  <c r="D22" i="8"/>
  <c r="E75" i="9"/>
  <c r="E131" i="11" s="1"/>
  <c r="D75" i="9"/>
  <c r="D131" i="11" s="1"/>
  <c r="C75" i="9"/>
  <c r="C131" i="11" s="1"/>
  <c r="B75" i="9"/>
  <c r="C163" i="9"/>
  <c r="B163" i="9"/>
  <c r="G181" i="9"/>
  <c r="G74" i="15" s="1"/>
  <c r="C298" i="9"/>
  <c r="F227" i="15" s="1"/>
  <c r="D306" i="9"/>
  <c r="B342" i="9"/>
  <c r="E65" i="10"/>
  <c r="E90" i="10"/>
  <c r="E115" i="10"/>
  <c r="E140" i="10"/>
  <c r="J156" i="10"/>
  <c r="L166" i="10"/>
  <c r="C175" i="10"/>
  <c r="L191" i="10"/>
  <c r="C200" i="10"/>
  <c r="L216" i="10"/>
  <c r="L225" i="10"/>
  <c r="M227" i="10"/>
  <c r="M232" i="10"/>
  <c r="C237" i="10"/>
  <c r="K248" i="10"/>
  <c r="K255" i="10"/>
  <c r="M265" i="10"/>
  <c r="C271" i="10"/>
  <c r="L278" i="10"/>
  <c r="E281" i="10"/>
  <c r="K290" i="10"/>
  <c r="F298" i="10"/>
  <c r="K300" i="10"/>
  <c r="D303" i="10"/>
  <c r="C303" i="10"/>
  <c r="F305" i="10"/>
  <c r="E315" i="10"/>
  <c r="L330" i="10"/>
  <c r="K343" i="10"/>
  <c r="E352" i="10"/>
  <c r="C352" i="10"/>
  <c r="C355" i="10"/>
  <c r="L357" i="10"/>
  <c r="C365" i="10"/>
  <c r="F368" i="10"/>
  <c r="C368" i="10"/>
  <c r="J131" i="11"/>
  <c r="J136" i="11"/>
  <c r="I140" i="11"/>
  <c r="K146" i="11"/>
  <c r="G159" i="11"/>
  <c r="I165" i="11"/>
  <c r="K178" i="11"/>
  <c r="G197" i="11"/>
  <c r="G209" i="11"/>
  <c r="J215" i="11"/>
  <c r="C4" i="15"/>
  <c r="D7" i="15"/>
  <c r="J9" i="15"/>
  <c r="J165" i="15"/>
  <c r="B216" i="15"/>
  <c r="J221" i="15"/>
  <c r="E277" i="10"/>
  <c r="D277" i="10"/>
  <c r="C277" i="10"/>
  <c r="E337" i="10"/>
  <c r="C337" i="10"/>
  <c r="F337" i="10"/>
  <c r="C55" i="11"/>
  <c r="F245" i="15" s="1"/>
  <c r="D60" i="11"/>
  <c r="C75" i="11"/>
  <c r="F261" i="15" s="1"/>
  <c r="E107" i="11"/>
  <c r="E111" i="11"/>
  <c r="J10" i="15"/>
  <c r="I10" i="15"/>
  <c r="K10" i="15" s="1"/>
  <c r="H10" i="15"/>
  <c r="G10" i="15"/>
  <c r="F10" i="15"/>
  <c r="E10" i="15"/>
  <c r="D10" i="15"/>
  <c r="C10" i="15"/>
  <c r="B10" i="15"/>
  <c r="M79" i="15"/>
  <c r="Q79" i="15" s="1"/>
  <c r="S79" i="15" s="1"/>
  <c r="J79" i="15"/>
  <c r="H79" i="15"/>
  <c r="G79" i="15"/>
  <c r="E79" i="15"/>
  <c r="B79" i="15"/>
  <c r="A202" i="9"/>
  <c r="I227" i="15" s="1"/>
  <c r="K227" i="15" s="1"/>
  <c r="L33" i="10"/>
  <c r="L38" i="10"/>
  <c r="L43" i="10"/>
  <c r="L48" i="10"/>
  <c r="L53" i="10"/>
  <c r="L58" i="10"/>
  <c r="L63" i="10"/>
  <c r="L68" i="10"/>
  <c r="L73" i="10"/>
  <c r="L78" i="10"/>
  <c r="L83" i="10"/>
  <c r="L88" i="10"/>
  <c r="L93" i="10"/>
  <c r="L98" i="10"/>
  <c r="L103" i="10"/>
  <c r="L108" i="10"/>
  <c r="L113" i="10"/>
  <c r="L118" i="10"/>
  <c r="L123" i="10"/>
  <c r="L128" i="10"/>
  <c r="L133" i="10"/>
  <c r="L138" i="10"/>
  <c r="L143" i="10"/>
  <c r="L148" i="10"/>
  <c r="L153" i="10"/>
  <c r="L158" i="10"/>
  <c r="L163" i="10"/>
  <c r="L168" i="10"/>
  <c r="L173" i="10"/>
  <c r="L178" i="10"/>
  <c r="L183" i="10"/>
  <c r="L188" i="10"/>
  <c r="L193" i="10"/>
  <c r="L198" i="10"/>
  <c r="L203" i="10"/>
  <c r="L208" i="10"/>
  <c r="L213" i="10"/>
  <c r="L218" i="10"/>
  <c r="L233" i="10"/>
  <c r="K237" i="10"/>
  <c r="J237" i="10"/>
  <c r="E243" i="10"/>
  <c r="L254" i="10"/>
  <c r="L256" i="10"/>
  <c r="L258" i="10"/>
  <c r="M260" i="10"/>
  <c r="F287" i="10"/>
  <c r="M328" i="10"/>
  <c r="F333" i="10"/>
  <c r="L341" i="10"/>
  <c r="E346" i="10"/>
  <c r="L348" i="10"/>
  <c r="J348" i="10"/>
  <c r="M348" i="10"/>
  <c r="K348" i="10"/>
  <c r="E360" i="10"/>
  <c r="C360" i="10"/>
  <c r="F364" i="10"/>
  <c r="C81" i="11"/>
  <c r="F266" i="15" s="1"/>
  <c r="E85" i="11"/>
  <c r="E94" i="11"/>
  <c r="D99" i="11"/>
  <c r="J20" i="15"/>
  <c r="I20" i="15"/>
  <c r="K20" i="15" s="1"/>
  <c r="H20" i="15"/>
  <c r="G20" i="15"/>
  <c r="M20" i="15"/>
  <c r="Q20" i="15" s="1"/>
  <c r="S20" i="15" s="1"/>
  <c r="E20" i="15"/>
  <c r="D20" i="15"/>
  <c r="C20" i="15"/>
  <c r="B20" i="15"/>
  <c r="B128" i="9"/>
  <c r="B166" i="9"/>
  <c r="B184" i="9"/>
  <c r="B218" i="9"/>
  <c r="B234" i="9"/>
  <c r="B252" i="9"/>
  <c r="B270" i="9"/>
  <c r="B288" i="9"/>
  <c r="B320" i="9"/>
  <c r="B336" i="9"/>
  <c r="J220" i="10"/>
  <c r="K222" i="10"/>
  <c r="J222" i="10"/>
  <c r="C230" i="10"/>
  <c r="L237" i="10"/>
  <c r="J239" i="10"/>
  <c r="D263" i="10"/>
  <c r="C263" i="10"/>
  <c r="J277" i="10"/>
  <c r="L287" i="10"/>
  <c r="K287" i="10"/>
  <c r="J291" i="10"/>
  <c r="L301" i="10"/>
  <c r="K301" i="10"/>
  <c r="J311" i="10"/>
  <c r="J313" i="10"/>
  <c r="J315" i="10"/>
  <c r="M315" i="10"/>
  <c r="L315" i="10"/>
  <c r="C325" i="10"/>
  <c r="L353" i="10"/>
  <c r="J353" i="10"/>
  <c r="D360" i="10"/>
  <c r="J282" i="15"/>
  <c r="E99" i="11"/>
  <c r="C104" i="11"/>
  <c r="F287" i="15" s="1"/>
  <c r="C129" i="15"/>
  <c r="H129" i="15"/>
  <c r="D129" i="15"/>
  <c r="D110" i="11"/>
  <c r="D100" i="11"/>
  <c r="D85" i="11"/>
  <c r="E74" i="11"/>
  <c r="C71" i="11"/>
  <c r="F257" i="15" s="1"/>
  <c r="E54" i="11"/>
  <c r="D50" i="11"/>
  <c r="C110" i="11"/>
  <c r="F293" i="15" s="1"/>
  <c r="E103" i="11"/>
  <c r="C100" i="11"/>
  <c r="F283" i="15" s="1"/>
  <c r="E88" i="11"/>
  <c r="C85" i="11"/>
  <c r="F270" i="15" s="1"/>
  <c r="E78" i="11"/>
  <c r="D74" i="11"/>
  <c r="E58" i="11"/>
  <c r="D54" i="11"/>
  <c r="C50" i="11"/>
  <c r="F241" i="15" s="1"/>
  <c r="C114" i="11"/>
  <c r="F296" i="15" s="1"/>
  <c r="D103" i="11"/>
  <c r="E92" i="11"/>
  <c r="D88" i="11"/>
  <c r="D78" i="11"/>
  <c r="C74" i="11"/>
  <c r="F260" i="15" s="1"/>
  <c r="E62" i="11"/>
  <c r="D58" i="11"/>
  <c r="C54" i="11"/>
  <c r="F244" i="15" s="1"/>
  <c r="E106" i="11"/>
  <c r="C103" i="11"/>
  <c r="F286" i="15" s="1"/>
  <c r="D92" i="11"/>
  <c r="C88" i="11"/>
  <c r="F273" i="15" s="1"/>
  <c r="E81" i="11"/>
  <c r="C78" i="11"/>
  <c r="F263" i="15" s="1"/>
  <c r="E66" i="11"/>
  <c r="D62" i="11"/>
  <c r="C58" i="11"/>
  <c r="F247" i="15" s="1"/>
  <c r="C117" i="11"/>
  <c r="F299" i="15" s="1"/>
  <c r="D106" i="11"/>
  <c r="E95" i="11"/>
  <c r="C92" i="11"/>
  <c r="F276" i="15" s="1"/>
  <c r="D81" i="11"/>
  <c r="E70" i="11"/>
  <c r="D66" i="11"/>
  <c r="C62" i="11"/>
  <c r="F250" i="15" s="1"/>
  <c r="C118" i="11"/>
  <c r="F300" i="15" s="1"/>
  <c r="D109" i="11"/>
  <c r="C98" i="11"/>
  <c r="F281" i="15" s="1"/>
  <c r="C89" i="11"/>
  <c r="F274" i="15" s="1"/>
  <c r="E77" i="11"/>
  <c r="C69" i="11"/>
  <c r="F255" i="15" s="1"/>
  <c r="C59" i="11"/>
  <c r="F248" i="15" s="1"/>
  <c r="E49" i="11"/>
  <c r="D105" i="11"/>
  <c r="E101" i="11"/>
  <c r="D93" i="11"/>
  <c r="D84" i="11"/>
  <c r="C68" i="11"/>
  <c r="F254" i="15" s="1"/>
  <c r="C48" i="11"/>
  <c r="F239" i="15" s="1"/>
  <c r="C101" i="11"/>
  <c r="F284" i="15" s="1"/>
  <c r="D97" i="11"/>
  <c r="D80" i="11"/>
  <c r="E75" i="11"/>
  <c r="D56" i="11"/>
  <c r="C113" i="11"/>
  <c r="F295" i="15" s="1"/>
  <c r="E108" i="11"/>
  <c r="C97" i="11"/>
  <c r="F280" i="15" s="1"/>
  <c r="E87" i="11"/>
  <c r="C80" i="11"/>
  <c r="F265" i="15" s="1"/>
  <c r="D75" i="11"/>
  <c r="E71" i="11"/>
  <c r="C56" i="11"/>
  <c r="F246" i="15" s="1"/>
  <c r="E51" i="11"/>
  <c r="D104" i="11"/>
  <c r="E100" i="11"/>
  <c r="D83" i="11"/>
  <c r="E60" i="11"/>
  <c r="C47" i="11"/>
  <c r="F238" i="15" s="1"/>
  <c r="C128" i="9"/>
  <c r="C165" i="11" s="1"/>
  <c r="B131" i="9"/>
  <c r="C166" i="9"/>
  <c r="B169" i="9"/>
  <c r="B203" i="9"/>
  <c r="C252" i="9"/>
  <c r="C156" i="11" s="1"/>
  <c r="B255" i="9"/>
  <c r="C270" i="9"/>
  <c r="C231" i="11" s="1"/>
  <c r="B273" i="9"/>
  <c r="C306" i="9"/>
  <c r="F234" i="15" s="1"/>
  <c r="B309" i="9"/>
  <c r="C320" i="9"/>
  <c r="B323" i="9"/>
  <c r="C336" i="9"/>
  <c r="B339" i="9"/>
  <c r="J25" i="10"/>
  <c r="J30" i="10"/>
  <c r="J40" i="10"/>
  <c r="J50" i="10"/>
  <c r="J55" i="10"/>
  <c r="J60" i="10"/>
  <c r="J65" i="10"/>
  <c r="J70" i="10"/>
  <c r="J75" i="10"/>
  <c r="J80" i="10"/>
  <c r="J85" i="10"/>
  <c r="J90" i="10"/>
  <c r="J95" i="10"/>
  <c r="J100" i="10"/>
  <c r="J105" i="10"/>
  <c r="J110" i="10"/>
  <c r="J115" i="10"/>
  <c r="J120" i="10"/>
  <c r="J125" i="10"/>
  <c r="J130" i="10"/>
  <c r="J135" i="10"/>
  <c r="J140" i="10"/>
  <c r="J145" i="10"/>
  <c r="J165" i="10"/>
  <c r="J170" i="10"/>
  <c r="J175" i="10"/>
  <c r="J180" i="10"/>
  <c r="J185" i="10"/>
  <c r="J190" i="10"/>
  <c r="J195" i="10"/>
  <c r="J200" i="10"/>
  <c r="J205" i="10"/>
  <c r="J210" i="10"/>
  <c r="J215" i="10"/>
  <c r="L220" i="10"/>
  <c r="L222" i="10"/>
  <c r="J224" i="10"/>
  <c r="D230" i="10"/>
  <c r="M237" i="10"/>
  <c r="K239" i="10"/>
  <c r="C247" i="10"/>
  <c r="F261" i="10"/>
  <c r="C261" i="10"/>
  <c r="E263" i="10"/>
  <c r="K275" i="10"/>
  <c r="K277" i="10"/>
  <c r="J279" i="10"/>
  <c r="J281" i="10"/>
  <c r="J285" i="10"/>
  <c r="K285" i="10"/>
  <c r="J287" i="10"/>
  <c r="K291" i="10"/>
  <c r="J293" i="10"/>
  <c r="K295" i="10"/>
  <c r="J297" i="10"/>
  <c r="J299" i="10"/>
  <c r="J301" i="10"/>
  <c r="K311" i="10"/>
  <c r="L313" i="10"/>
  <c r="K315" i="10"/>
  <c r="D325" i="10"/>
  <c r="C327" i="10"/>
  <c r="C329" i="10"/>
  <c r="L346" i="10"/>
  <c r="K346" i="10"/>
  <c r="D349" i="10"/>
  <c r="K353" i="10"/>
  <c r="C356" i="10"/>
  <c r="C358" i="10"/>
  <c r="F360" i="10"/>
  <c r="C51" i="11"/>
  <c r="F242" i="15" s="1"/>
  <c r="C72" i="11"/>
  <c r="F258" i="15" s="1"/>
  <c r="C77" i="11"/>
  <c r="F262" i="15" s="1"/>
  <c r="E104" i="11"/>
  <c r="D108" i="11"/>
  <c r="M11" i="15"/>
  <c r="Q11" i="15" s="1"/>
  <c r="S11" i="15" s="1"/>
  <c r="J11" i="15"/>
  <c r="I11" i="15"/>
  <c r="K11" i="15" s="1"/>
  <c r="E11" i="15"/>
  <c r="L23" i="15"/>
  <c r="O23" i="15"/>
  <c r="J50" i="15"/>
  <c r="I50" i="15"/>
  <c r="K50" i="15" s="1"/>
  <c r="M50" i="15"/>
  <c r="Q50" i="15" s="1"/>
  <c r="S50" i="15" s="1"/>
  <c r="H50" i="15"/>
  <c r="D53" i="15"/>
  <c r="C53" i="15"/>
  <c r="M53" i="15"/>
  <c r="Q53" i="15" s="1"/>
  <c r="S53" i="15" s="1"/>
  <c r="J53" i="15"/>
  <c r="I53" i="15"/>
  <c r="K53" i="15" s="1"/>
  <c r="H53" i="15"/>
  <c r="E53" i="15"/>
  <c r="B53" i="15"/>
  <c r="G77" i="15"/>
  <c r="E77" i="15"/>
  <c r="B77" i="15"/>
  <c r="G159" i="15"/>
  <c r="C159" i="15"/>
  <c r="M159" i="15"/>
  <c r="Q159" i="15" s="1"/>
  <c r="S159" i="15" s="1"/>
  <c r="J159" i="15"/>
  <c r="E159" i="15"/>
  <c r="D159" i="15"/>
  <c r="M220" i="10"/>
  <c r="M222" i="10"/>
  <c r="C232" i="10"/>
  <c r="D247" i="10"/>
  <c r="C259" i="10"/>
  <c r="D261" i="10"/>
  <c r="F263" i="10"/>
  <c r="K273" i="10"/>
  <c r="J273" i="10"/>
  <c r="L275" i="10"/>
  <c r="J283" i="10"/>
  <c r="L285" i="10"/>
  <c r="M287" i="10"/>
  <c r="L295" i="10"/>
  <c r="L299" i="10"/>
  <c r="M301" i="10"/>
  <c r="M313" i="10"/>
  <c r="D327" i="10"/>
  <c r="E342" i="10"/>
  <c r="C342" i="10"/>
  <c r="J346" i="10"/>
  <c r="E349" i="10"/>
  <c r="M353" i="10"/>
  <c r="D356" i="10"/>
  <c r="E358" i="10"/>
  <c r="E367" i="10"/>
  <c r="D367" i="10"/>
  <c r="C367" i="10"/>
  <c r="D47" i="11"/>
  <c r="E56" i="11"/>
  <c r="D68" i="11"/>
  <c r="D72" i="11"/>
  <c r="D77" i="11"/>
  <c r="E39" i="15"/>
  <c r="D39" i="15"/>
  <c r="B39" i="15"/>
  <c r="M39" i="15"/>
  <c r="Q39" i="15" s="1"/>
  <c r="S39" i="15" s="1"/>
  <c r="I39" i="15"/>
  <c r="K39" i="15" s="1"/>
  <c r="H39" i="15"/>
  <c r="J39" i="15"/>
  <c r="B159" i="15"/>
  <c r="O5" i="15"/>
  <c r="L5" i="15"/>
  <c r="I251" i="15"/>
  <c r="K251" i="15" s="1"/>
  <c r="E224" i="10"/>
  <c r="E229" i="10"/>
  <c r="E234" i="10"/>
  <c r="E239" i="10"/>
  <c r="E244" i="10"/>
  <c r="E249" i="10"/>
  <c r="E319" i="10"/>
  <c r="L322" i="10"/>
  <c r="E326" i="10"/>
  <c r="L344" i="10"/>
  <c r="O3" i="15"/>
  <c r="L3" i="15"/>
  <c r="J131" i="15"/>
  <c r="C131" i="15"/>
  <c r="G131" i="15"/>
  <c r="E131" i="15"/>
  <c r="D131" i="15"/>
  <c r="D138" i="15"/>
  <c r="H138" i="15"/>
  <c r="G138" i="15"/>
  <c r="E138" i="15"/>
  <c r="C157" i="15"/>
  <c r="J157" i="15"/>
  <c r="D157" i="15"/>
  <c r="M157" i="15"/>
  <c r="Q157" i="15" s="1"/>
  <c r="S157" i="15" s="1"/>
  <c r="I157" i="15"/>
  <c r="K157" i="15" s="1"/>
  <c r="E157" i="15"/>
  <c r="B157" i="15"/>
  <c r="G275" i="15"/>
  <c r="L358" i="10"/>
  <c r="J358" i="10"/>
  <c r="M22" i="15"/>
  <c r="Q22" i="15" s="1"/>
  <c r="S22" i="15" s="1"/>
  <c r="J22" i="15"/>
  <c r="I22" i="15"/>
  <c r="K22" i="15" s="1"/>
  <c r="G22" i="15"/>
  <c r="E22" i="15"/>
  <c r="D22" i="15"/>
  <c r="C22" i="15"/>
  <c r="H22" i="15"/>
  <c r="J66" i="15"/>
  <c r="I66" i="15"/>
  <c r="K66" i="15" s="1"/>
  <c r="H66" i="15"/>
  <c r="E66" i="15"/>
  <c r="D66" i="15"/>
  <c r="C66" i="15"/>
  <c r="B131" i="15"/>
  <c r="B138" i="15"/>
  <c r="C149" i="15"/>
  <c r="H149" i="15"/>
  <c r="G149" i="15"/>
  <c r="M149" i="15"/>
  <c r="Q149" i="15" s="1"/>
  <c r="S149" i="15" s="1"/>
  <c r="J149" i="15"/>
  <c r="I149" i="15"/>
  <c r="K149" i="15" s="1"/>
  <c r="B247" i="15"/>
  <c r="J247" i="15"/>
  <c r="M247" i="15"/>
  <c r="Q247" i="15" s="1"/>
  <c r="S247" i="15" s="1"/>
  <c r="H247" i="15"/>
  <c r="I247" i="15"/>
  <c r="K247" i="15" s="1"/>
  <c r="G247" i="15"/>
  <c r="D247" i="15"/>
  <c r="C247" i="15"/>
  <c r="E16" i="15"/>
  <c r="C16" i="15"/>
  <c r="I16" i="15"/>
  <c r="K16" i="15" s="1"/>
  <c r="H16" i="15"/>
  <c r="G16" i="15"/>
  <c r="D16" i="15"/>
  <c r="B16" i="15"/>
  <c r="B22" i="15"/>
  <c r="B66" i="15"/>
  <c r="C138" i="15"/>
  <c r="B149" i="15"/>
  <c r="H209" i="15"/>
  <c r="D209" i="15"/>
  <c r="E209" i="15"/>
  <c r="C209" i="15"/>
  <c r="E247" i="15"/>
  <c r="E347" i="10"/>
  <c r="C347" i="10"/>
  <c r="G269" i="15"/>
  <c r="M302" i="15"/>
  <c r="Q302" i="15" s="1"/>
  <c r="S302" i="15" s="1"/>
  <c r="I253" i="15"/>
  <c r="K253" i="15" s="1"/>
  <c r="H262" i="15"/>
  <c r="G253" i="15"/>
  <c r="I273" i="15"/>
  <c r="K273" i="15" s="1"/>
  <c r="M293" i="15"/>
  <c r="Q293" i="15" s="1"/>
  <c r="S293" i="15" s="1"/>
  <c r="J16" i="15"/>
  <c r="B135" i="15"/>
  <c r="D135" i="15"/>
  <c r="J135" i="15"/>
  <c r="G135" i="15"/>
  <c r="M138" i="15"/>
  <c r="Q138" i="15" s="1"/>
  <c r="S138" i="15" s="1"/>
  <c r="D149" i="15"/>
  <c r="D190" i="15"/>
  <c r="B190" i="15"/>
  <c r="J190" i="15"/>
  <c r="E190" i="15"/>
  <c r="B209" i="15"/>
  <c r="H279" i="15"/>
  <c r="G284" i="15"/>
  <c r="E26" i="15"/>
  <c r="C26" i="15"/>
  <c r="M26" i="15"/>
  <c r="Q26" i="15" s="1"/>
  <c r="S26" i="15" s="1"/>
  <c r="J26" i="15"/>
  <c r="C133" i="15"/>
  <c r="M133" i="15"/>
  <c r="Q133" i="15" s="1"/>
  <c r="S133" i="15" s="1"/>
  <c r="I133" i="15"/>
  <c r="K133" i="15" s="1"/>
  <c r="C183" i="15"/>
  <c r="I183" i="15"/>
  <c r="K183" i="15" s="1"/>
  <c r="E183" i="15"/>
  <c r="H183" i="15"/>
  <c r="G183" i="15"/>
  <c r="M183" i="15"/>
  <c r="Q183" i="15" s="1"/>
  <c r="S183" i="15" s="1"/>
  <c r="D183" i="15"/>
  <c r="B183" i="15"/>
  <c r="E262" i="15"/>
  <c r="I262" i="15"/>
  <c r="K262" i="15" s="1"/>
  <c r="G262" i="15"/>
  <c r="J262" i="15"/>
  <c r="M262" i="15"/>
  <c r="Q262" i="15" s="1"/>
  <c r="S262" i="15" s="1"/>
  <c r="M86" i="15"/>
  <c r="Q86" i="15" s="1"/>
  <c r="S86" i="15" s="1"/>
  <c r="J86" i="15"/>
  <c r="I86" i="15"/>
  <c r="K86" i="15" s="1"/>
  <c r="H86" i="15"/>
  <c r="G86" i="15"/>
  <c r="M3" i="15"/>
  <c r="Q3" i="15" s="1"/>
  <c r="J3" i="15"/>
  <c r="I3" i="15"/>
  <c r="K3" i="15" s="1"/>
  <c r="J19" i="15"/>
  <c r="H19" i="15"/>
  <c r="G19" i="15"/>
  <c r="M19" i="15"/>
  <c r="Q19" i="15" s="1"/>
  <c r="S19" i="15" s="1"/>
  <c r="E19" i="15"/>
  <c r="B86" i="15"/>
  <c r="M98" i="15"/>
  <c r="Q98" i="15" s="1"/>
  <c r="S98" i="15" s="1"/>
  <c r="H98" i="15"/>
  <c r="J98" i="15"/>
  <c r="I98" i="15"/>
  <c r="K98" i="15" s="1"/>
  <c r="G98" i="15"/>
  <c r="E98" i="15"/>
  <c r="D98" i="15"/>
  <c r="C98" i="15"/>
  <c r="B98" i="15"/>
  <c r="H244" i="15"/>
  <c r="B244" i="15"/>
  <c r="M244" i="15"/>
  <c r="Q244" i="15" s="1"/>
  <c r="S244" i="15" s="1"/>
  <c r="I244" i="15"/>
  <c r="K244" i="15" s="1"/>
  <c r="J244" i="15"/>
  <c r="G244" i="15"/>
  <c r="E244" i="15"/>
  <c r="D244" i="15"/>
  <c r="C244" i="15"/>
  <c r="B3" i="15"/>
  <c r="P8" i="15"/>
  <c r="B19" i="15"/>
  <c r="I26" i="15"/>
  <c r="K26" i="15" s="1"/>
  <c r="D70" i="15"/>
  <c r="M70" i="15"/>
  <c r="Q70" i="15" s="1"/>
  <c r="S70" i="15" s="1"/>
  <c r="C86" i="15"/>
  <c r="M105" i="15"/>
  <c r="Q105" i="15" s="1"/>
  <c r="S105" i="15" s="1"/>
  <c r="J105" i="15"/>
  <c r="I105" i="15"/>
  <c r="K105" i="15" s="1"/>
  <c r="H105" i="15"/>
  <c r="G105" i="15"/>
  <c r="E105" i="15"/>
  <c r="H133" i="15"/>
  <c r="I139" i="15"/>
  <c r="K139" i="15" s="1"/>
  <c r="D139" i="15"/>
  <c r="H139" i="15"/>
  <c r="G139" i="15"/>
  <c r="E139" i="15"/>
  <c r="C139" i="15"/>
  <c r="B139" i="15"/>
  <c r="E289" i="15"/>
  <c r="D289" i="15"/>
  <c r="C289" i="15"/>
  <c r="I289" i="15"/>
  <c r="K289" i="15" s="1"/>
  <c r="B289" i="15"/>
  <c r="G289" i="15"/>
  <c r="C3" i="15"/>
  <c r="C19" i="15"/>
  <c r="I23" i="15"/>
  <c r="K23" i="15" s="1"/>
  <c r="M23" i="15"/>
  <c r="Q23" i="15" s="1"/>
  <c r="S23" i="15" s="1"/>
  <c r="J23" i="15"/>
  <c r="H36" i="15"/>
  <c r="G36" i="15"/>
  <c r="E36" i="15"/>
  <c r="L36" i="15" s="1"/>
  <c r="M36" i="15"/>
  <c r="Q36" i="15" s="1"/>
  <c r="S36" i="15" s="1"/>
  <c r="B70" i="15"/>
  <c r="D86" i="15"/>
  <c r="M96" i="15"/>
  <c r="Q96" i="15" s="1"/>
  <c r="S96" i="15" s="1"/>
  <c r="H96" i="15"/>
  <c r="G96" i="15"/>
  <c r="E96" i="15"/>
  <c r="B105" i="15"/>
  <c r="I112" i="15"/>
  <c r="K112" i="15" s="1"/>
  <c r="F112" i="15"/>
  <c r="J133" i="15"/>
  <c r="H289" i="15"/>
  <c r="E181" i="15"/>
  <c r="D181" i="15"/>
  <c r="B181" i="15"/>
  <c r="D222" i="15"/>
  <c r="G222" i="15"/>
  <c r="F222" i="15"/>
  <c r="E222" i="15"/>
  <c r="I269" i="15"/>
  <c r="K269" i="15" s="1"/>
  <c r="D293" i="15"/>
  <c r="C293" i="15"/>
  <c r="J293" i="15"/>
  <c r="E293" i="15"/>
  <c r="B293" i="15"/>
  <c r="E6" i="15"/>
  <c r="B6" i="15"/>
  <c r="M6" i="15"/>
  <c r="Q6" i="15" s="1"/>
  <c r="S6" i="15" s="1"/>
  <c r="H25" i="15"/>
  <c r="E25" i="15"/>
  <c r="I35" i="15"/>
  <c r="K35" i="15" s="1"/>
  <c r="H35" i="15"/>
  <c r="J35" i="15"/>
  <c r="G35" i="15"/>
  <c r="E35" i="15"/>
  <c r="L35" i="15" s="1"/>
  <c r="D35" i="15"/>
  <c r="E52" i="15"/>
  <c r="I52" i="15"/>
  <c r="K52" i="15" s="1"/>
  <c r="H52" i="15"/>
  <c r="D52" i="15"/>
  <c r="C52" i="15"/>
  <c r="M87" i="15"/>
  <c r="Q87" i="15" s="1"/>
  <c r="S87" i="15" s="1"/>
  <c r="J87" i="15"/>
  <c r="E92" i="15"/>
  <c r="C92" i="15"/>
  <c r="J92" i="15"/>
  <c r="H92" i="15"/>
  <c r="D92" i="15"/>
  <c r="M92" i="15"/>
  <c r="Q92" i="15" s="1"/>
  <c r="S92" i="15" s="1"/>
  <c r="B92" i="15"/>
  <c r="C181" i="15"/>
  <c r="B222" i="15"/>
  <c r="I241" i="15"/>
  <c r="K241" i="15" s="1"/>
  <c r="G293" i="15"/>
  <c r="C6" i="15"/>
  <c r="B25" i="15"/>
  <c r="B35" i="15"/>
  <c r="B52" i="15"/>
  <c r="E65" i="15"/>
  <c r="D65" i="15"/>
  <c r="J80" i="15"/>
  <c r="I80" i="15"/>
  <c r="K80" i="15" s="1"/>
  <c r="G80" i="15"/>
  <c r="D80" i="15"/>
  <c r="B87" i="15"/>
  <c r="C222" i="15"/>
  <c r="J241" i="15"/>
  <c r="H293" i="15"/>
  <c r="D303" i="15"/>
  <c r="C303" i="15"/>
  <c r="E303" i="15"/>
  <c r="L303" i="15" s="1"/>
  <c r="B303" i="15"/>
  <c r="I303" i="15"/>
  <c r="K303" i="15" s="1"/>
  <c r="D6" i="15"/>
  <c r="C25" i="15"/>
  <c r="C35" i="15"/>
  <c r="J52" i="15"/>
  <c r="M67" i="15"/>
  <c r="Q67" i="15" s="1"/>
  <c r="S67" i="15" s="1"/>
  <c r="J67" i="15"/>
  <c r="I67" i="15"/>
  <c r="K67" i="15" s="1"/>
  <c r="H67" i="15"/>
  <c r="M76" i="15"/>
  <c r="Q76" i="15" s="1"/>
  <c r="S76" i="15" s="1"/>
  <c r="H76" i="15"/>
  <c r="E76" i="15"/>
  <c r="D76" i="15"/>
  <c r="C87" i="15"/>
  <c r="E109" i="15"/>
  <c r="M109" i="15"/>
  <c r="Q109" i="15" s="1"/>
  <c r="S109" i="15" s="1"/>
  <c r="J109" i="15"/>
  <c r="H109" i="15"/>
  <c r="G109" i="15"/>
  <c r="D109" i="15"/>
  <c r="C109" i="15"/>
  <c r="I248" i="15"/>
  <c r="K248" i="15" s="1"/>
  <c r="M257" i="15"/>
  <c r="Q257" i="15" s="1"/>
  <c r="S257" i="15" s="1"/>
  <c r="J257" i="15"/>
  <c r="I257" i="15"/>
  <c r="K257" i="15" s="1"/>
  <c r="H257" i="15"/>
  <c r="G257" i="15"/>
  <c r="E257" i="15"/>
  <c r="I293" i="15"/>
  <c r="K293" i="15" s="1"/>
  <c r="M274" i="15"/>
  <c r="Q274" i="15" s="1"/>
  <c r="S274" i="15" s="1"/>
  <c r="M284" i="15"/>
  <c r="Q284" i="15" s="1"/>
  <c r="S284" i="15" s="1"/>
  <c r="M264" i="15"/>
  <c r="Q264" i="15" s="1"/>
  <c r="S264" i="15" s="1"/>
  <c r="M294" i="15"/>
  <c r="Q294" i="15" s="1"/>
  <c r="S294" i="15" s="1"/>
  <c r="J294" i="15"/>
  <c r="I294" i="15"/>
  <c r="K294" i="15" s="1"/>
  <c r="H294" i="15"/>
  <c r="J264" i="15"/>
  <c r="H242" i="15"/>
  <c r="G240" i="15"/>
  <c r="M301" i="15"/>
  <c r="Q301" i="15" s="1"/>
  <c r="S301" i="15" s="1"/>
  <c r="J284" i="15"/>
  <c r="H274" i="15"/>
  <c r="I284" i="15"/>
  <c r="K284" i="15" s="1"/>
  <c r="G274" i="15"/>
  <c r="I296" i="15"/>
  <c r="K296" i="15" s="1"/>
  <c r="M269" i="15"/>
  <c r="Q269" i="15" s="1"/>
  <c r="S269" i="15" s="1"/>
  <c r="M239" i="15"/>
  <c r="Q239" i="15" s="1"/>
  <c r="S239" i="15" s="1"/>
  <c r="H296" i="15"/>
  <c r="G296" i="15"/>
  <c r="H269" i="15"/>
  <c r="H260" i="15"/>
  <c r="M253" i="15"/>
  <c r="Q253" i="15" s="1"/>
  <c r="S253" i="15" s="1"/>
  <c r="G280" i="15"/>
  <c r="J240" i="15"/>
  <c r="I239" i="15"/>
  <c r="K239" i="15" s="1"/>
  <c r="J301" i="15"/>
  <c r="M297" i="15"/>
  <c r="Q297" i="15" s="1"/>
  <c r="S297" i="15" s="1"/>
  <c r="I264" i="15"/>
  <c r="K264" i="15" s="1"/>
  <c r="J292" i="15"/>
  <c r="M283" i="15"/>
  <c r="Q283" i="15" s="1"/>
  <c r="S283" i="15" s="1"/>
  <c r="G272" i="15"/>
  <c r="J242" i="15"/>
  <c r="N242" i="15" s="1"/>
  <c r="T242" i="15" s="1"/>
  <c r="V242" i="15" s="1"/>
  <c r="G292" i="15"/>
  <c r="I283" i="15"/>
  <c r="K283" i="15" s="1"/>
  <c r="H283" i="15"/>
  <c r="M279" i="15"/>
  <c r="Q279" i="15" s="1"/>
  <c r="S279" i="15" s="1"/>
  <c r="I268" i="15"/>
  <c r="K268" i="15" s="1"/>
  <c r="J253" i="15"/>
  <c r="G242" i="15"/>
  <c r="I279" i="15"/>
  <c r="K279" i="15" s="1"/>
  <c r="H264" i="15"/>
  <c r="J259" i="15"/>
  <c r="H253" i="15"/>
  <c r="J298" i="15"/>
  <c r="G279" i="15"/>
  <c r="H259" i="15"/>
  <c r="J302" i="15"/>
  <c r="I299" i="15"/>
  <c r="K299" i="15" s="1"/>
  <c r="G297" i="15"/>
  <c r="G294" i="15"/>
  <c r="M291" i="15"/>
  <c r="Q291" i="15" s="1"/>
  <c r="S291" i="15" s="1"/>
  <c r="J274" i="15"/>
  <c r="M240" i="15"/>
  <c r="Q240" i="15" s="1"/>
  <c r="S240" i="15" s="1"/>
  <c r="H299" i="15"/>
  <c r="J278" i="15"/>
  <c r="I274" i="15"/>
  <c r="K274" i="15" s="1"/>
  <c r="J272" i="15"/>
  <c r="M259" i="15"/>
  <c r="Q259" i="15" s="1"/>
  <c r="S259" i="15" s="1"/>
  <c r="G299" i="15"/>
  <c r="I278" i="15"/>
  <c r="K278" i="15" s="1"/>
  <c r="M263" i="15"/>
  <c r="Q263" i="15" s="1"/>
  <c r="S263" i="15" s="1"/>
  <c r="I259" i="15"/>
  <c r="K259" i="15" s="1"/>
  <c r="I240" i="15"/>
  <c r="K240" i="15" s="1"/>
  <c r="J291" i="15"/>
  <c r="J288" i="15"/>
  <c r="H278" i="15"/>
  <c r="G259" i="15"/>
  <c r="H240" i="15"/>
  <c r="I301" i="15"/>
  <c r="K301" i="15" s="1"/>
  <c r="M296" i="15"/>
  <c r="Q296" i="15" s="1"/>
  <c r="S296" i="15" s="1"/>
  <c r="I291" i="15"/>
  <c r="K291" i="15" s="1"/>
  <c r="I288" i="15"/>
  <c r="K288" i="15" s="1"/>
  <c r="G278" i="15"/>
  <c r="J263" i="15"/>
  <c r="G288" i="15"/>
  <c r="I282" i="15"/>
  <c r="K282" i="15" s="1"/>
  <c r="M273" i="15"/>
  <c r="Q273" i="15" s="1"/>
  <c r="S273" i="15" s="1"/>
  <c r="G263" i="15"/>
  <c r="J258" i="15"/>
  <c r="H266" i="15"/>
  <c r="M260" i="15"/>
  <c r="Q260" i="15" s="1"/>
  <c r="S260" i="15" s="1"/>
  <c r="H258" i="15"/>
  <c r="M242" i="15"/>
  <c r="Q242" i="15" s="1"/>
  <c r="S242" i="15" s="1"/>
  <c r="H284" i="15"/>
  <c r="J273" i="15"/>
  <c r="M300" i="15"/>
  <c r="Q300" i="15" s="1"/>
  <c r="S300" i="15" s="1"/>
  <c r="I297" i="15"/>
  <c r="K297" i="15" s="1"/>
  <c r="G268" i="15"/>
  <c r="G277" i="15"/>
  <c r="M254" i="15"/>
  <c r="Q254" i="15" s="1"/>
  <c r="S254" i="15" s="1"/>
  <c r="M252" i="15"/>
  <c r="Q252" i="15" s="1"/>
  <c r="S252" i="15" s="1"/>
  <c r="G264" i="15"/>
  <c r="I252" i="15"/>
  <c r="K252" i="15" s="1"/>
  <c r="J254" i="15"/>
  <c r="G252" i="15"/>
  <c r="J239" i="15"/>
  <c r="J297" i="15"/>
  <c r="J279" i="15"/>
  <c r="M270" i="15"/>
  <c r="Q270" i="15" s="1"/>
  <c r="S270" i="15" s="1"/>
  <c r="G260" i="15"/>
  <c r="I254" i="15"/>
  <c r="K254" i="15" s="1"/>
  <c r="H239" i="15"/>
  <c r="J271" i="15"/>
  <c r="J245" i="15"/>
  <c r="I245" i="15"/>
  <c r="K245" i="15" s="1"/>
  <c r="H255" i="15"/>
  <c r="G245" i="15"/>
  <c r="H297" i="15"/>
  <c r="J251" i="15"/>
  <c r="J49" i="15"/>
  <c r="H49" i="15"/>
  <c r="F89" i="15"/>
  <c r="M89" i="15"/>
  <c r="Q89" i="15" s="1"/>
  <c r="S89" i="15" s="1"/>
  <c r="J89" i="15"/>
  <c r="J113" i="15"/>
  <c r="H113" i="15"/>
  <c r="E113" i="15"/>
  <c r="F113" i="15"/>
  <c r="D113" i="15"/>
  <c r="C113" i="15"/>
  <c r="E146" i="15"/>
  <c r="C146" i="15"/>
  <c r="H146" i="15"/>
  <c r="E235" i="15"/>
  <c r="L235" i="15" s="1"/>
  <c r="J235" i="15"/>
  <c r="I235" i="15"/>
  <c r="K235" i="15" s="1"/>
  <c r="H249" i="15"/>
  <c r="M249" i="15"/>
  <c r="Q249" i="15" s="1"/>
  <c r="S249" i="15" s="1"/>
  <c r="D249" i="15"/>
  <c r="B249" i="15"/>
  <c r="J249" i="15"/>
  <c r="I249" i="15"/>
  <c r="K249" i="15" s="1"/>
  <c r="G249" i="15"/>
  <c r="E249" i="15"/>
  <c r="G300" i="15"/>
  <c r="G5" i="15"/>
  <c r="M5" i="15"/>
  <c r="Q5" i="15" s="1"/>
  <c r="S5" i="15" s="1"/>
  <c r="M21" i="15"/>
  <c r="Q21" i="15" s="1"/>
  <c r="S21" i="15" s="1"/>
  <c r="J21" i="15"/>
  <c r="I21" i="15"/>
  <c r="K21" i="15" s="1"/>
  <c r="H21" i="15"/>
  <c r="B49" i="15"/>
  <c r="I65" i="15"/>
  <c r="K65" i="15" s="1"/>
  <c r="C67" i="15"/>
  <c r="I69" i="15"/>
  <c r="K69" i="15" s="1"/>
  <c r="J69" i="15"/>
  <c r="H69" i="15"/>
  <c r="E69" i="15"/>
  <c r="D69" i="15"/>
  <c r="C76" i="15"/>
  <c r="E80" i="15"/>
  <c r="E87" i="15"/>
  <c r="L87" i="15" s="1"/>
  <c r="B89" i="15"/>
  <c r="E102" i="15"/>
  <c r="C102" i="15"/>
  <c r="J102" i="15"/>
  <c r="I102" i="15"/>
  <c r="K102" i="15" s="1"/>
  <c r="H102" i="15"/>
  <c r="M106" i="15"/>
  <c r="Q106" i="15" s="1"/>
  <c r="S106" i="15" s="1"/>
  <c r="B113" i="15"/>
  <c r="B146" i="15"/>
  <c r="E196" i="15"/>
  <c r="I196" i="15"/>
  <c r="K196" i="15" s="1"/>
  <c r="D196" i="15"/>
  <c r="H196" i="15"/>
  <c r="B235" i="15"/>
  <c r="J238" i="15"/>
  <c r="C249" i="15"/>
  <c r="C257" i="15"/>
  <c r="M275" i="15"/>
  <c r="Q275" i="15" s="1"/>
  <c r="S275" i="15" s="1"/>
  <c r="D275" i="15"/>
  <c r="E275" i="15"/>
  <c r="C275" i="15"/>
  <c r="J275" i="15"/>
  <c r="I275" i="15"/>
  <c r="K275" i="15" s="1"/>
  <c r="H275" i="15"/>
  <c r="H15" i="15"/>
  <c r="G15" i="15"/>
  <c r="E15" i="15"/>
  <c r="M88" i="15"/>
  <c r="Q88" i="15" s="1"/>
  <c r="S88" i="15" s="1"/>
  <c r="H88" i="15"/>
  <c r="C128" i="15"/>
  <c r="I128" i="15"/>
  <c r="K128" i="15" s="1"/>
  <c r="G128" i="15"/>
  <c r="B128" i="15"/>
  <c r="M128" i="15"/>
  <c r="Q128" i="15" s="1"/>
  <c r="S128" i="15" s="1"/>
  <c r="G215" i="15"/>
  <c r="H215" i="15"/>
  <c r="J215" i="15"/>
  <c r="M215" i="15"/>
  <c r="Q215" i="15" s="1"/>
  <c r="S215" i="15" s="1"/>
  <c r="E215" i="15"/>
  <c r="M267" i="15"/>
  <c r="Q267" i="15" s="1"/>
  <c r="S267" i="15" s="1"/>
  <c r="J267" i="15"/>
  <c r="I267" i="15"/>
  <c r="K267" i="15" s="1"/>
  <c r="H267" i="15"/>
  <c r="M285" i="15"/>
  <c r="Q285" i="15" s="1"/>
  <c r="S285" i="15" s="1"/>
  <c r="E285" i="15"/>
  <c r="D285" i="15"/>
  <c r="J285" i="15"/>
  <c r="H285" i="15"/>
  <c r="G285" i="15"/>
  <c r="I285" i="15"/>
  <c r="K285" i="15" s="1"/>
  <c r="B285" i="15"/>
  <c r="J14" i="15"/>
  <c r="G14" i="15"/>
  <c r="B15" i="15"/>
  <c r="M32" i="15"/>
  <c r="Q32" i="15" s="1"/>
  <c r="S32" i="15" s="1"/>
  <c r="J85" i="15"/>
  <c r="I85" i="15"/>
  <c r="K85" i="15" s="1"/>
  <c r="H85" i="15"/>
  <c r="B88" i="15"/>
  <c r="D128" i="15"/>
  <c r="D144" i="15"/>
  <c r="E144" i="15"/>
  <c r="C144" i="15"/>
  <c r="I144" i="15"/>
  <c r="K144" i="15" s="1"/>
  <c r="B144" i="15"/>
  <c r="E186" i="15"/>
  <c r="D186" i="15"/>
  <c r="J186" i="15"/>
  <c r="H186" i="15"/>
  <c r="G186" i="15"/>
  <c r="C186" i="15"/>
  <c r="C197" i="15"/>
  <c r="J197" i="15"/>
  <c r="E197" i="15"/>
  <c r="H197" i="15"/>
  <c r="B215" i="15"/>
  <c r="D233" i="15"/>
  <c r="B233" i="15"/>
  <c r="B267" i="15"/>
  <c r="C285" i="15"/>
  <c r="I13" i="15"/>
  <c r="K13" i="15" s="1"/>
  <c r="B14" i="15"/>
  <c r="C15" i="15"/>
  <c r="M31" i="15"/>
  <c r="Q31" i="15" s="1"/>
  <c r="S31" i="15" s="1"/>
  <c r="B32" i="15"/>
  <c r="C33" i="15"/>
  <c r="B85" i="15"/>
  <c r="C88" i="15"/>
  <c r="C110" i="15"/>
  <c r="M110" i="15"/>
  <c r="Q110" i="15" s="1"/>
  <c r="S110" i="15" s="1"/>
  <c r="J110" i="15"/>
  <c r="H110" i="15"/>
  <c r="G116" i="15"/>
  <c r="E116" i="15"/>
  <c r="B116" i="15"/>
  <c r="M116" i="15"/>
  <c r="Q116" i="15" s="1"/>
  <c r="S116" i="15" s="1"/>
  <c r="J116" i="15"/>
  <c r="I116" i="15"/>
  <c r="K116" i="15" s="1"/>
  <c r="E128" i="15"/>
  <c r="H132" i="15"/>
  <c r="C132" i="15"/>
  <c r="M132" i="15"/>
  <c r="Q132" i="15" s="1"/>
  <c r="S132" i="15" s="1"/>
  <c r="G132" i="15"/>
  <c r="B186" i="15"/>
  <c r="D189" i="15"/>
  <c r="B197" i="15"/>
  <c r="C215" i="15"/>
  <c r="C233" i="15"/>
  <c r="L239" i="15"/>
  <c r="C267" i="15"/>
  <c r="M12" i="15"/>
  <c r="Q12" i="15" s="1"/>
  <c r="S12" i="15" s="1"/>
  <c r="G41" i="15"/>
  <c r="C41" i="15"/>
  <c r="B41" i="15"/>
  <c r="H51" i="15"/>
  <c r="H71" i="15"/>
  <c r="E71" i="15"/>
  <c r="B71" i="15"/>
  <c r="M78" i="15"/>
  <c r="Q78" i="15" s="1"/>
  <c r="S78" i="15" s="1"/>
  <c r="H78" i="15"/>
  <c r="D88" i="15"/>
  <c r="M97" i="15"/>
  <c r="Q97" i="15" s="1"/>
  <c r="S97" i="15" s="1"/>
  <c r="J97" i="15"/>
  <c r="H101" i="15"/>
  <c r="G101" i="15"/>
  <c r="E101" i="15"/>
  <c r="B101" i="15"/>
  <c r="J101" i="15"/>
  <c r="D101" i="15"/>
  <c r="C101" i="15"/>
  <c r="J128" i="15"/>
  <c r="C154" i="15"/>
  <c r="D215" i="15"/>
  <c r="E233" i="15"/>
  <c r="H248" i="15"/>
  <c r="G248" i="15"/>
  <c r="E248" i="15"/>
  <c r="D248" i="15"/>
  <c r="M248" i="15"/>
  <c r="Q248" i="15" s="1"/>
  <c r="S248" i="15" s="1"/>
  <c r="J248" i="15"/>
  <c r="B248" i="15"/>
  <c r="H256" i="15"/>
  <c r="G256" i="15"/>
  <c r="I256" i="15"/>
  <c r="K256" i="15" s="1"/>
  <c r="E256" i="15"/>
  <c r="C256" i="15"/>
  <c r="M256" i="15"/>
  <c r="Q256" i="15" s="1"/>
  <c r="S256" i="15" s="1"/>
  <c r="D267" i="15"/>
  <c r="M286" i="15"/>
  <c r="Q286" i="15" s="1"/>
  <c r="S286" i="15" s="1"/>
  <c r="J286" i="15"/>
  <c r="I286" i="15"/>
  <c r="K286" i="15" s="1"/>
  <c r="C286" i="15"/>
  <c r="B286" i="15"/>
  <c r="H286" i="15"/>
  <c r="G286" i="15"/>
  <c r="E286" i="15"/>
  <c r="D286" i="15"/>
  <c r="M68" i="15"/>
  <c r="Q68" i="15" s="1"/>
  <c r="S68" i="15" s="1"/>
  <c r="H68" i="15"/>
  <c r="J75" i="15"/>
  <c r="I75" i="15"/>
  <c r="K75" i="15" s="1"/>
  <c r="H75" i="15"/>
  <c r="D136" i="15"/>
  <c r="D179" i="15"/>
  <c r="B179" i="15"/>
  <c r="J230" i="15"/>
  <c r="I230" i="15"/>
  <c r="K230" i="15" s="1"/>
  <c r="H230" i="15"/>
  <c r="G230" i="15"/>
  <c r="C230" i="15"/>
  <c r="E267" i="15"/>
  <c r="E82" i="15"/>
  <c r="C82" i="15"/>
  <c r="C115" i="15"/>
  <c r="D134" i="15"/>
  <c r="C134" i="15"/>
  <c r="M134" i="15"/>
  <c r="Q134" i="15" s="1"/>
  <c r="S134" i="15" s="1"/>
  <c r="J134" i="15"/>
  <c r="E156" i="15"/>
  <c r="C156" i="15"/>
  <c r="D156" i="15"/>
  <c r="E161" i="15"/>
  <c r="C161" i="15"/>
  <c r="J161" i="15"/>
  <c r="B161" i="15"/>
  <c r="C223" i="15"/>
  <c r="E223" i="15"/>
  <c r="I40" i="15"/>
  <c r="K40" i="15" s="1"/>
  <c r="E62" i="15"/>
  <c r="C62" i="15"/>
  <c r="B82" i="15"/>
  <c r="H91" i="15"/>
  <c r="G91" i="15"/>
  <c r="E91" i="15"/>
  <c r="B91" i="15"/>
  <c r="J100" i="15"/>
  <c r="I100" i="15"/>
  <c r="K100" i="15" s="1"/>
  <c r="G100" i="15"/>
  <c r="D100" i="15"/>
  <c r="B115" i="15"/>
  <c r="B134" i="15"/>
  <c r="B156" i="15"/>
  <c r="D161" i="15"/>
  <c r="M182" i="15"/>
  <c r="Q182" i="15" s="1"/>
  <c r="S182" i="15" s="1"/>
  <c r="D182" i="15"/>
  <c r="I182" i="15"/>
  <c r="K182" i="15" s="1"/>
  <c r="H182" i="15"/>
  <c r="F182" i="15"/>
  <c r="C182" i="15"/>
  <c r="I212" i="15"/>
  <c r="K212" i="15" s="1"/>
  <c r="E212" i="15"/>
  <c r="D212" i="15"/>
  <c r="B212" i="15"/>
  <c r="M287" i="15"/>
  <c r="Q287" i="15" s="1"/>
  <c r="S287" i="15" s="1"/>
  <c r="D287" i="15"/>
  <c r="J287" i="15"/>
  <c r="H287" i="15"/>
  <c r="C287" i="15"/>
  <c r="B287" i="15"/>
  <c r="I287" i="15"/>
  <c r="K287" i="15" s="1"/>
  <c r="H61" i="15"/>
  <c r="E61" i="15"/>
  <c r="E72" i="15"/>
  <c r="C72" i="15"/>
  <c r="C153" i="15"/>
  <c r="M153" i="15"/>
  <c r="Q153" i="15" s="1"/>
  <c r="S153" i="15" s="1"/>
  <c r="J153" i="15"/>
  <c r="I156" i="15"/>
  <c r="K156" i="15" s="1"/>
  <c r="B182" i="15"/>
  <c r="C212" i="15"/>
  <c r="D223" i="15"/>
  <c r="D229" i="15"/>
  <c r="J229" i="15"/>
  <c r="I229" i="15"/>
  <c r="K229" i="15" s="1"/>
  <c r="E229" i="15"/>
  <c r="C229" i="15"/>
  <c r="E287" i="15"/>
  <c r="C17" i="15"/>
  <c r="C27" i="15"/>
  <c r="C40" i="15"/>
  <c r="G60" i="15"/>
  <c r="B61" i="15"/>
  <c r="D62" i="15"/>
  <c r="B72" i="15"/>
  <c r="H81" i="15"/>
  <c r="G81" i="15"/>
  <c r="E81" i="15"/>
  <c r="B81" i="15"/>
  <c r="G82" i="15"/>
  <c r="J90" i="15"/>
  <c r="D90" i="15"/>
  <c r="D91" i="15"/>
  <c r="I99" i="15"/>
  <c r="K99" i="15" s="1"/>
  <c r="C100" i="15"/>
  <c r="C108" i="15"/>
  <c r="D114" i="15"/>
  <c r="E115" i="15"/>
  <c r="C137" i="15"/>
  <c r="B153" i="15"/>
  <c r="J156" i="15"/>
  <c r="E182" i="15"/>
  <c r="D193" i="15"/>
  <c r="J193" i="15"/>
  <c r="E193" i="15"/>
  <c r="B193" i="15"/>
  <c r="G219" i="15"/>
  <c r="C219" i="15"/>
  <c r="M219" i="15"/>
  <c r="Q219" i="15" s="1"/>
  <c r="S219" i="15" s="1"/>
  <c r="E219" i="15"/>
  <c r="B219" i="15"/>
  <c r="H271" i="15"/>
  <c r="G271" i="15"/>
  <c r="M271" i="15"/>
  <c r="Q271" i="15" s="1"/>
  <c r="S271" i="15" s="1"/>
  <c r="B271" i="15"/>
  <c r="E271" i="15"/>
  <c r="D271" i="15"/>
  <c r="C271" i="15"/>
  <c r="G287" i="15"/>
  <c r="D40" i="15"/>
  <c r="B42" i="15"/>
  <c r="B43" i="15"/>
  <c r="M58" i="15"/>
  <c r="Q58" i="15" s="1"/>
  <c r="S58" i="15" s="1"/>
  <c r="B60" i="15"/>
  <c r="C61" i="15"/>
  <c r="D72" i="15"/>
  <c r="C81" i="15"/>
  <c r="H82" i="15"/>
  <c r="B90" i="15"/>
  <c r="B99" i="15"/>
  <c r="E100" i="15"/>
  <c r="I107" i="15"/>
  <c r="K107" i="15" s="1"/>
  <c r="D108" i="15"/>
  <c r="B114" i="15"/>
  <c r="C130" i="15"/>
  <c r="J130" i="15"/>
  <c r="I130" i="15"/>
  <c r="K130" i="15" s="1"/>
  <c r="H130" i="15"/>
  <c r="E130" i="15"/>
  <c r="G134" i="15"/>
  <c r="E137" i="15"/>
  <c r="D153" i="15"/>
  <c r="G182" i="15"/>
  <c r="C193" i="15"/>
  <c r="D219" i="15"/>
  <c r="G223" i="15"/>
  <c r="M229" i="15"/>
  <c r="Q229" i="15" s="1"/>
  <c r="S229" i="15" s="1"/>
  <c r="H261" i="15"/>
  <c r="G261" i="15"/>
  <c r="E261" i="15"/>
  <c r="C261" i="15"/>
  <c r="J261" i="15"/>
  <c r="D261" i="15"/>
  <c r="B261" i="15"/>
  <c r="M261" i="15"/>
  <c r="Q261" i="15" s="1"/>
  <c r="S261" i="15" s="1"/>
  <c r="I261" i="15"/>
  <c r="K261" i="15" s="1"/>
  <c r="I271" i="15"/>
  <c r="K271" i="15" s="1"/>
  <c r="D313" i="15"/>
  <c r="C313" i="15"/>
  <c r="E313" i="15"/>
  <c r="B313" i="15"/>
  <c r="I117" i="15"/>
  <c r="K117" i="15" s="1"/>
  <c r="H118" i="15"/>
  <c r="G119" i="15"/>
  <c r="J121" i="15"/>
  <c r="E121" i="15"/>
  <c r="H122" i="15"/>
  <c r="D122" i="15"/>
  <c r="C123" i="15"/>
  <c r="D124" i="15"/>
  <c r="B124" i="15"/>
  <c r="B145" i="15"/>
  <c r="D145" i="15"/>
  <c r="E145" i="15"/>
  <c r="J232" i="15"/>
  <c r="D232" i="15"/>
  <c r="B232" i="15"/>
  <c r="I232" i="15"/>
  <c r="K232" i="15" s="1"/>
  <c r="H232" i="15"/>
  <c r="E238" i="15"/>
  <c r="C238" i="15"/>
  <c r="I238" i="15"/>
  <c r="K238" i="15" s="1"/>
  <c r="G238" i="15"/>
  <c r="H238" i="15"/>
  <c r="B238" i="15"/>
  <c r="M255" i="15"/>
  <c r="Q255" i="15" s="1"/>
  <c r="S255" i="15" s="1"/>
  <c r="I255" i="15"/>
  <c r="K255" i="15" s="1"/>
  <c r="E255" i="15"/>
  <c r="B255" i="15"/>
  <c r="G255" i="15"/>
  <c r="C255" i="15"/>
  <c r="E307" i="15"/>
  <c r="D307" i="15"/>
  <c r="C307" i="15"/>
  <c r="E322" i="15"/>
  <c r="C322" i="15"/>
  <c r="D322" i="15"/>
  <c r="B322" i="15"/>
  <c r="D117" i="15"/>
  <c r="D118" i="15"/>
  <c r="D119" i="15"/>
  <c r="D120" i="15"/>
  <c r="D121" i="15"/>
  <c r="E122" i="15"/>
  <c r="E123" i="15"/>
  <c r="E127" i="15"/>
  <c r="E143" i="15"/>
  <c r="D143" i="15"/>
  <c r="M194" i="15"/>
  <c r="Q194" i="15" s="1"/>
  <c r="S194" i="15" s="1"/>
  <c r="H194" i="15"/>
  <c r="D194" i="15"/>
  <c r="E194" i="15"/>
  <c r="I204" i="15"/>
  <c r="K204" i="15" s="1"/>
  <c r="B204" i="15"/>
  <c r="J204" i="15"/>
  <c r="E204" i="15"/>
  <c r="M204" i="15"/>
  <c r="Q204" i="15" s="1"/>
  <c r="S204" i="15" s="1"/>
  <c r="D204" i="15"/>
  <c r="E206" i="15"/>
  <c r="D206" i="15"/>
  <c r="M238" i="15"/>
  <c r="Q238" i="15" s="1"/>
  <c r="S238" i="15" s="1"/>
  <c r="J255" i="15"/>
  <c r="E315" i="15"/>
  <c r="D142" i="15"/>
  <c r="C160" i="15"/>
  <c r="D192" i="15"/>
  <c r="E192" i="15"/>
  <c r="B192" i="15"/>
  <c r="B315" i="15"/>
  <c r="D327" i="15"/>
  <c r="C327" i="15"/>
  <c r="E327" i="15"/>
  <c r="C63" i="15"/>
  <c r="C73" i="15"/>
  <c r="C83" i="15"/>
  <c r="C93" i="15"/>
  <c r="C103" i="15"/>
  <c r="F118" i="15"/>
  <c r="G120" i="15"/>
  <c r="G121" i="15"/>
  <c r="H124" i="15"/>
  <c r="G127" i="15"/>
  <c r="J141" i="15"/>
  <c r="G141" i="15"/>
  <c r="D141" i="15"/>
  <c r="B142" i="15"/>
  <c r="C143" i="15"/>
  <c r="J145" i="15"/>
  <c r="C150" i="15"/>
  <c r="I150" i="15"/>
  <c r="K150" i="15" s="1"/>
  <c r="G155" i="15"/>
  <c r="C155" i="15"/>
  <c r="B160" i="15"/>
  <c r="C192" i="15"/>
  <c r="C194" i="15"/>
  <c r="C206" i="15"/>
  <c r="D251" i="15"/>
  <c r="G251" i="15"/>
  <c r="E251" i="15"/>
  <c r="B251" i="15"/>
  <c r="M251" i="15"/>
  <c r="Q251" i="15" s="1"/>
  <c r="S251" i="15" s="1"/>
  <c r="C315" i="15"/>
  <c r="B327" i="15"/>
  <c r="G117" i="15"/>
  <c r="H120" i="15"/>
  <c r="H121" i="15"/>
  <c r="I122" i="15"/>
  <c r="K122" i="15" s="1"/>
  <c r="I123" i="15"/>
  <c r="K123" i="15" s="1"/>
  <c r="I124" i="15"/>
  <c r="K124" i="15" s="1"/>
  <c r="H127" i="15"/>
  <c r="H140" i="15"/>
  <c r="D140" i="15"/>
  <c r="B141" i="15"/>
  <c r="C142" i="15"/>
  <c r="B150" i="15"/>
  <c r="B155" i="15"/>
  <c r="D160" i="15"/>
  <c r="C251" i="15"/>
  <c r="D315" i="15"/>
  <c r="B184" i="15"/>
  <c r="J184" i="15"/>
  <c r="E184" i="15"/>
  <c r="H184" i="15"/>
  <c r="D195" i="15"/>
  <c r="H195" i="15"/>
  <c r="C207" i="15"/>
  <c r="E207" i="15"/>
  <c r="B224" i="15"/>
  <c r="B237" i="15"/>
  <c r="D237" i="15"/>
  <c r="C237" i="15"/>
  <c r="H237" i="15"/>
  <c r="E237" i="15"/>
  <c r="G237" i="15"/>
  <c r="B250" i="15"/>
  <c r="J250" i="15"/>
  <c r="H250" i="15"/>
  <c r="C184" i="15"/>
  <c r="B195" i="15"/>
  <c r="B207" i="15"/>
  <c r="C217" i="15"/>
  <c r="C224" i="15"/>
  <c r="M231" i="15"/>
  <c r="Q231" i="15" s="1"/>
  <c r="S231" i="15" s="1"/>
  <c r="J234" i="15"/>
  <c r="I237" i="15"/>
  <c r="K237" i="15" s="1"/>
  <c r="C250" i="15"/>
  <c r="E320" i="15"/>
  <c r="D320" i="15"/>
  <c r="D184" i="15"/>
  <c r="D191" i="15"/>
  <c r="E191" i="15"/>
  <c r="B191" i="15"/>
  <c r="C195" i="15"/>
  <c r="D207" i="15"/>
  <c r="D214" i="15"/>
  <c r="D224" i="15"/>
  <c r="B231" i="15"/>
  <c r="B234" i="15"/>
  <c r="J237" i="15"/>
  <c r="D250" i="15"/>
  <c r="B252" i="15"/>
  <c r="C252" i="15"/>
  <c r="J252" i="15"/>
  <c r="H252" i="15"/>
  <c r="D252" i="15"/>
  <c r="B320" i="15"/>
  <c r="C187" i="15"/>
  <c r="I187" i="15"/>
  <c r="K187" i="15" s="1"/>
  <c r="E187" i="15"/>
  <c r="C191" i="15"/>
  <c r="E195" i="15"/>
  <c r="D210" i="15"/>
  <c r="B214" i="15"/>
  <c r="D217" i="15"/>
  <c r="E224" i="15"/>
  <c r="L224" i="15" s="1"/>
  <c r="C231" i="15"/>
  <c r="C234" i="15"/>
  <c r="E250" i="15"/>
  <c r="E252" i="15"/>
  <c r="G254" i="15"/>
  <c r="D254" i="15"/>
  <c r="C254" i="15"/>
  <c r="M258" i="15"/>
  <c r="Q258" i="15" s="1"/>
  <c r="S258" i="15" s="1"/>
  <c r="I258" i="15"/>
  <c r="K258" i="15" s="1"/>
  <c r="G258" i="15"/>
  <c r="E258" i="15"/>
  <c r="C258" i="15"/>
  <c r="H281" i="15"/>
  <c r="G281" i="15"/>
  <c r="B281" i="15"/>
  <c r="J281" i="15"/>
  <c r="I281" i="15"/>
  <c r="K281" i="15" s="1"/>
  <c r="M281" i="15"/>
  <c r="Q281" i="15" s="1"/>
  <c r="S281" i="15" s="1"/>
  <c r="E281" i="15"/>
  <c r="C281" i="15"/>
  <c r="C320" i="15"/>
  <c r="C203" i="15"/>
  <c r="I203" i="15"/>
  <c r="K203" i="15" s="1"/>
  <c r="E203" i="15"/>
  <c r="B220" i="15"/>
  <c r="D246" i="15"/>
  <c r="M246" i="15"/>
  <c r="Q246" i="15" s="1"/>
  <c r="S246" i="15" s="1"/>
  <c r="I246" i="15"/>
  <c r="K246" i="15" s="1"/>
  <c r="J246" i="15"/>
  <c r="G246" i="15"/>
  <c r="E246" i="15"/>
  <c r="B164" i="15"/>
  <c r="M172" i="15"/>
  <c r="Q172" i="15" s="1"/>
  <c r="S172" i="15" s="1"/>
  <c r="I174" i="15"/>
  <c r="K174" i="15" s="1"/>
  <c r="M174" i="15"/>
  <c r="Q174" i="15" s="1"/>
  <c r="S174" i="15" s="1"/>
  <c r="G175" i="15"/>
  <c r="C177" i="15"/>
  <c r="C180" i="15"/>
  <c r="D202" i="15"/>
  <c r="E202" i="15"/>
  <c r="D203" i="15"/>
  <c r="C213" i="15"/>
  <c r="D220" i="15"/>
  <c r="L242" i="15"/>
  <c r="C246" i="15"/>
  <c r="E272" i="15"/>
  <c r="M272" i="15"/>
  <c r="Q272" i="15" s="1"/>
  <c r="S272" i="15" s="1"/>
  <c r="I272" i="15"/>
  <c r="K272" i="15" s="1"/>
  <c r="H272" i="15"/>
  <c r="E292" i="15"/>
  <c r="D292" i="15"/>
  <c r="I292" i="15"/>
  <c r="K292" i="15" s="1"/>
  <c r="H292" i="15"/>
  <c r="M292" i="15"/>
  <c r="Q292" i="15" s="1"/>
  <c r="S292" i="15" s="1"/>
  <c r="D163" i="15"/>
  <c r="D164" i="15"/>
  <c r="C166" i="15"/>
  <c r="D167" i="15"/>
  <c r="C172" i="15"/>
  <c r="C174" i="15"/>
  <c r="C175" i="15"/>
  <c r="C176" i="15"/>
  <c r="D177" i="15"/>
  <c r="E180" i="15"/>
  <c r="E201" i="15"/>
  <c r="I201" i="15"/>
  <c r="K201" i="15" s="1"/>
  <c r="D201" i="15"/>
  <c r="C202" i="15"/>
  <c r="E213" i="15"/>
  <c r="E226" i="15"/>
  <c r="C226" i="15"/>
  <c r="B226" i="15"/>
  <c r="B241" i="15"/>
  <c r="H241" i="15"/>
  <c r="D241" i="15"/>
  <c r="M241" i="15"/>
  <c r="Q241" i="15" s="1"/>
  <c r="S241" i="15" s="1"/>
  <c r="H246" i="15"/>
  <c r="J270" i="15"/>
  <c r="I270" i="15"/>
  <c r="K270" i="15" s="1"/>
  <c r="H270" i="15"/>
  <c r="G270" i="15"/>
  <c r="D270" i="15"/>
  <c r="C270" i="15"/>
  <c r="C272" i="15"/>
  <c r="M278" i="15"/>
  <c r="Q278" i="15" s="1"/>
  <c r="S278" i="15" s="1"/>
  <c r="C292" i="15"/>
  <c r="M299" i="15"/>
  <c r="Q299" i="15" s="1"/>
  <c r="S299" i="15" s="1"/>
  <c r="E299" i="15"/>
  <c r="J299" i="15"/>
  <c r="D325" i="15"/>
  <c r="E325" i="15"/>
  <c r="H325" i="15"/>
  <c r="H180" i="15"/>
  <c r="I200" i="15"/>
  <c r="K200" i="15" s="1"/>
  <c r="D200" i="15"/>
  <c r="J203" i="15"/>
  <c r="D211" i="15"/>
  <c r="M295" i="15"/>
  <c r="Q295" i="15" s="1"/>
  <c r="S295" i="15" s="1"/>
  <c r="G295" i="15"/>
  <c r="I295" i="15"/>
  <c r="K295" i="15" s="1"/>
  <c r="H295" i="15"/>
  <c r="D309" i="15"/>
  <c r="C309" i="15"/>
  <c r="B309" i="15"/>
  <c r="B319" i="15"/>
  <c r="C325" i="15"/>
  <c r="D263" i="15"/>
  <c r="C263" i="15"/>
  <c r="I263" i="15"/>
  <c r="K263" i="15" s="1"/>
  <c r="M266" i="15"/>
  <c r="Q266" i="15" s="1"/>
  <c r="S266" i="15" s="1"/>
  <c r="D266" i="15"/>
  <c r="I266" i="15"/>
  <c r="K266" i="15" s="1"/>
  <c r="E266" i="15"/>
  <c r="M277" i="15"/>
  <c r="Q277" i="15" s="1"/>
  <c r="S277" i="15" s="1"/>
  <c r="J277" i="15"/>
  <c r="H277" i="15"/>
  <c r="E277" i="15"/>
  <c r="D277" i="15"/>
  <c r="H245" i="15"/>
  <c r="B263" i="15"/>
  <c r="B266" i="15"/>
  <c r="B277" i="15"/>
  <c r="E282" i="15"/>
  <c r="G282" i="15"/>
  <c r="M282" i="15"/>
  <c r="Q282" i="15" s="1"/>
  <c r="S282" i="15" s="1"/>
  <c r="G266" i="15"/>
  <c r="H291" i="15"/>
  <c r="G291" i="15"/>
  <c r="B291" i="15"/>
  <c r="M298" i="15"/>
  <c r="Q298" i="15" s="1"/>
  <c r="S298" i="15" s="1"/>
  <c r="I298" i="15"/>
  <c r="K298" i="15" s="1"/>
  <c r="H298" i="15"/>
  <c r="G298" i="15"/>
  <c r="J300" i="15"/>
  <c r="I300" i="15"/>
  <c r="K300" i="15" s="1"/>
  <c r="H300" i="15"/>
  <c r="E300" i="15"/>
  <c r="D300" i="15"/>
  <c r="E332" i="15"/>
  <c r="D332" i="15"/>
  <c r="C332" i="15"/>
  <c r="E302" i="15"/>
  <c r="G302" i="15"/>
  <c r="I302" i="15"/>
  <c r="K302" i="15" s="1"/>
  <c r="H302" i="15"/>
  <c r="D302" i="15"/>
  <c r="J308" i="15"/>
  <c r="E308" i="15"/>
  <c r="L308" i="15" s="1"/>
  <c r="C321" i="15"/>
  <c r="B321" i="15"/>
  <c r="E321" i="15"/>
  <c r="D321" i="15"/>
  <c r="E245" i="15"/>
  <c r="H263" i="15"/>
  <c r="J266" i="15"/>
  <c r="I277" i="15"/>
  <c r="K277" i="15" s="1"/>
  <c r="H282" i="15"/>
  <c r="D291" i="15"/>
  <c r="C298" i="15"/>
  <c r="C300" i="15"/>
  <c r="B302" i="15"/>
  <c r="B308" i="15"/>
  <c r="D239" i="15"/>
  <c r="B239" i="15"/>
  <c r="D273" i="15"/>
  <c r="C273" i="15"/>
  <c r="J280" i="15"/>
  <c r="I280" i="15"/>
  <c r="K280" i="15" s="1"/>
  <c r="E280" i="15"/>
  <c r="D280" i="15"/>
  <c r="C280" i="15"/>
  <c r="D283" i="15"/>
  <c r="C283" i="15"/>
  <c r="J283" i="15"/>
  <c r="E312" i="15"/>
  <c r="D328" i="15"/>
  <c r="D330" i="15"/>
  <c r="E330" i="15"/>
  <c r="B330" i="15"/>
  <c r="C330" i="15"/>
  <c r="D236" i="15"/>
  <c r="E236" i="15"/>
  <c r="L236" i="15" s="1"/>
  <c r="G239" i="15"/>
  <c r="J269" i="15"/>
  <c r="E269" i="15"/>
  <c r="D269" i="15"/>
  <c r="G273" i="15"/>
  <c r="M276" i="15"/>
  <c r="Q276" i="15" s="1"/>
  <c r="S276" i="15" s="1"/>
  <c r="G276" i="15"/>
  <c r="J276" i="15"/>
  <c r="I276" i="15"/>
  <c r="K276" i="15" s="1"/>
  <c r="H276" i="15"/>
  <c r="H280" i="15"/>
  <c r="G283" i="15"/>
  <c r="M288" i="15"/>
  <c r="Q288" i="15" s="1"/>
  <c r="S288" i="15" s="1"/>
  <c r="H288" i="15"/>
  <c r="E328" i="15"/>
  <c r="C329" i="15"/>
  <c r="J260" i="15"/>
  <c r="I260" i="15"/>
  <c r="K260" i="15" s="1"/>
  <c r="M268" i="15"/>
  <c r="Q268" i="15" s="1"/>
  <c r="S268" i="15" s="1"/>
  <c r="H268" i="15"/>
  <c r="D326" i="15"/>
  <c r="E326" i="15"/>
  <c r="B326" i="15"/>
  <c r="D331" i="15"/>
  <c r="C331" i="15"/>
  <c r="C316" i="15"/>
  <c r="B316" i="15"/>
  <c r="D323" i="15"/>
  <c r="C323" i="15"/>
  <c r="C260" i="15"/>
  <c r="C268" i="15"/>
  <c r="C297" i="15"/>
  <c r="D316" i="15"/>
  <c r="B323" i="15"/>
  <c r="E331" i="15"/>
  <c r="H301" i="15"/>
  <c r="G301" i="15"/>
  <c r="B311" i="15"/>
  <c r="D333" i="15"/>
  <c r="C333" i="15"/>
  <c r="E333" i="15"/>
  <c r="B333" i="15"/>
  <c r="F171" i="15" l="1"/>
  <c r="L171" i="15" s="1"/>
  <c r="F165" i="15"/>
  <c r="F51" i="7"/>
  <c r="F327" i="15"/>
  <c r="G203" i="11"/>
  <c r="F312" i="15"/>
  <c r="G193" i="15"/>
  <c r="M315" i="15"/>
  <c r="Q315" i="15" s="1"/>
  <c r="S315" i="15" s="1"/>
  <c r="F309" i="15"/>
  <c r="D218" i="11"/>
  <c r="G203" i="15"/>
  <c r="G322" i="15"/>
  <c r="F319" i="15"/>
  <c r="H311" i="15"/>
  <c r="M230" i="15"/>
  <c r="Q230" i="15" s="1"/>
  <c r="S230" i="15" s="1"/>
  <c r="H216" i="11"/>
  <c r="H233" i="11"/>
  <c r="M316" i="15"/>
  <c r="Q316" i="15" s="1"/>
  <c r="S316" i="15" s="1"/>
  <c r="G305" i="15"/>
  <c r="F178" i="15"/>
  <c r="F331" i="15"/>
  <c r="M40" i="15"/>
  <c r="Q40" i="15" s="1"/>
  <c r="S40" i="15" s="1"/>
  <c r="F138" i="15"/>
  <c r="L138" i="15" s="1"/>
  <c r="D161" i="11"/>
  <c r="E236" i="11"/>
  <c r="D183" i="11"/>
  <c r="E210" i="11"/>
  <c r="I315" i="15"/>
  <c r="K315" i="15" s="1"/>
  <c r="G321" i="15"/>
  <c r="H319" i="15"/>
  <c r="G90" i="15"/>
  <c r="I331" i="15"/>
  <c r="K331" i="15" s="1"/>
  <c r="G323" i="15"/>
  <c r="F37" i="7"/>
  <c r="G214" i="11"/>
  <c r="D197" i="11"/>
  <c r="F68" i="15"/>
  <c r="E254" i="11"/>
  <c r="D237" i="11"/>
  <c r="G330" i="15"/>
  <c r="H310" i="15"/>
  <c r="F316" i="15"/>
  <c r="J329" i="15"/>
  <c r="H308" i="15"/>
  <c r="I319" i="15"/>
  <c r="K319" i="15" s="1"/>
  <c r="I90" i="15"/>
  <c r="K90" i="15" s="1"/>
  <c r="J306" i="15"/>
  <c r="G320" i="15"/>
  <c r="H323" i="15"/>
  <c r="F33" i="7"/>
  <c r="M310" i="15"/>
  <c r="Q310" i="15" s="1"/>
  <c r="S310" i="15" s="1"/>
  <c r="J328" i="15"/>
  <c r="J319" i="15"/>
  <c r="I115" i="15"/>
  <c r="K115" i="15" s="1"/>
  <c r="J40" i="15"/>
  <c r="N40" i="15" s="1"/>
  <c r="T40" i="15" s="1"/>
  <c r="K153" i="11"/>
  <c r="I230" i="11"/>
  <c r="J152" i="11"/>
  <c r="J210" i="11"/>
  <c r="J218" i="11"/>
  <c r="F211" i="11"/>
  <c r="J45" i="15"/>
  <c r="K256" i="11"/>
  <c r="M306" i="15"/>
  <c r="Q306" i="15" s="1"/>
  <c r="S306" i="15" s="1"/>
  <c r="G48" i="15"/>
  <c r="J47" i="15"/>
  <c r="N47" i="15" s="1"/>
  <c r="T47" i="15" s="1"/>
  <c r="V47" i="15" s="1"/>
  <c r="F74" i="4"/>
  <c r="G39" i="15"/>
  <c r="G229" i="15"/>
  <c r="F55" i="6"/>
  <c r="G208" i="15"/>
  <c r="I308" i="15"/>
  <c r="K308" i="15" s="1"/>
  <c r="H154" i="11"/>
  <c r="F39" i="4"/>
  <c r="I166" i="11"/>
  <c r="F51" i="3"/>
  <c r="K154" i="11"/>
  <c r="I68" i="15"/>
  <c r="K68" i="15" s="1"/>
  <c r="I192" i="15"/>
  <c r="K192" i="15" s="1"/>
  <c r="D255" i="11"/>
  <c r="G210" i="15"/>
  <c r="F306" i="15"/>
  <c r="G113" i="15"/>
  <c r="L113" i="15" s="1"/>
  <c r="F42" i="15"/>
  <c r="O42" i="15" s="1"/>
  <c r="C158" i="11"/>
  <c r="G155" i="11"/>
  <c r="C225" i="11"/>
  <c r="I154" i="11"/>
  <c r="F31" i="5"/>
  <c r="C154" i="11"/>
  <c r="F183" i="15"/>
  <c r="L183" i="15" s="1"/>
  <c r="I113" i="15"/>
  <c r="K113" i="15" s="1"/>
  <c r="O113" i="15" s="1"/>
  <c r="G232" i="15"/>
  <c r="C178" i="11"/>
  <c r="J330" i="15"/>
  <c r="H210" i="11"/>
  <c r="G216" i="11"/>
  <c r="F154" i="11"/>
  <c r="J235" i="11"/>
  <c r="K221" i="11"/>
  <c r="M225" i="15"/>
  <c r="Q225" i="15" s="1"/>
  <c r="S225" i="15" s="1"/>
  <c r="I304" i="15"/>
  <c r="K304" i="15" s="1"/>
  <c r="J48" i="15"/>
  <c r="N48" i="15" s="1"/>
  <c r="T48" i="15" s="1"/>
  <c r="V48" i="15" s="1"/>
  <c r="G194" i="15"/>
  <c r="D158" i="11"/>
  <c r="H249" i="11"/>
  <c r="F58" i="3"/>
  <c r="H322" i="15"/>
  <c r="H328" i="15"/>
  <c r="G332" i="15"/>
  <c r="I59" i="15"/>
  <c r="K59" i="15" s="1"/>
  <c r="I171" i="11"/>
  <c r="K158" i="11"/>
  <c r="G234" i="11"/>
  <c r="C210" i="11"/>
  <c r="H46" i="15"/>
  <c r="F186" i="15"/>
  <c r="I155" i="15"/>
  <c r="K155" i="15" s="1"/>
  <c r="F33" i="5"/>
  <c r="E178" i="11"/>
  <c r="H313" i="15"/>
  <c r="J208" i="15"/>
  <c r="C234" i="11"/>
  <c r="F55" i="4"/>
  <c r="F35" i="7"/>
  <c r="G151" i="11"/>
  <c r="I210" i="11"/>
  <c r="F65" i="15"/>
  <c r="O65" i="15" s="1"/>
  <c r="F142" i="15"/>
  <c r="O142" i="15" s="1"/>
  <c r="F136" i="15"/>
  <c r="F23" i="5"/>
  <c r="F146" i="15"/>
  <c r="O146" i="15" s="1"/>
  <c r="E159" i="11"/>
  <c r="M330" i="15"/>
  <c r="Q330" i="15" s="1"/>
  <c r="S330" i="15" s="1"/>
  <c r="K222" i="11"/>
  <c r="I208" i="11"/>
  <c r="D191" i="11"/>
  <c r="F54" i="4"/>
  <c r="F207" i="15"/>
  <c r="C213" i="11"/>
  <c r="F76" i="15"/>
  <c r="O76" i="15" s="1"/>
  <c r="F44" i="4"/>
  <c r="I323" i="15"/>
  <c r="K323" i="15" s="1"/>
  <c r="I312" i="15"/>
  <c r="K312" i="15" s="1"/>
  <c r="J320" i="15"/>
  <c r="F308" i="15"/>
  <c r="M322" i="15"/>
  <c r="Q322" i="15" s="1"/>
  <c r="S322" i="15" s="1"/>
  <c r="H330" i="15"/>
  <c r="F330" i="15"/>
  <c r="I313" i="15"/>
  <c r="K313" i="15" s="1"/>
  <c r="I328" i="15"/>
  <c r="K328" i="15" s="1"/>
  <c r="I307" i="15"/>
  <c r="K307" i="15" s="1"/>
  <c r="M331" i="15"/>
  <c r="Q331" i="15" s="1"/>
  <c r="S331" i="15" s="1"/>
  <c r="G190" i="15"/>
  <c r="F151" i="11"/>
  <c r="G40" i="15"/>
  <c r="I231" i="11"/>
  <c r="G156" i="15"/>
  <c r="H155" i="15"/>
  <c r="F221" i="11"/>
  <c r="M61" i="15"/>
  <c r="Q61" i="15" s="1"/>
  <c r="S61" i="15" s="1"/>
  <c r="J209" i="11"/>
  <c r="J243" i="11"/>
  <c r="G184" i="15"/>
  <c r="F155" i="11"/>
  <c r="K152" i="11"/>
  <c r="H331" i="15"/>
  <c r="H213" i="15"/>
  <c r="I180" i="15"/>
  <c r="K180" i="15" s="1"/>
  <c r="I184" i="15"/>
  <c r="K184" i="15" s="1"/>
  <c r="H123" i="15"/>
  <c r="H142" i="15"/>
  <c r="G114" i="15"/>
  <c r="H156" i="15"/>
  <c r="I186" i="15"/>
  <c r="K186" i="15" s="1"/>
  <c r="I33" i="15"/>
  <c r="K33" i="15" s="1"/>
  <c r="M35" i="15"/>
  <c r="Q35" i="15" s="1"/>
  <c r="S35" i="15" s="1"/>
  <c r="J146" i="15"/>
  <c r="N146" i="15" s="1"/>
  <c r="T146" i="15" s="1"/>
  <c r="V146" i="15" s="1"/>
  <c r="H240" i="11"/>
  <c r="J118" i="15"/>
  <c r="I193" i="15"/>
  <c r="K193" i="15" s="1"/>
  <c r="M177" i="15"/>
  <c r="Q177" i="15" s="1"/>
  <c r="S177" i="15" s="1"/>
  <c r="M161" i="15"/>
  <c r="Q161" i="15" s="1"/>
  <c r="S161" i="15" s="1"/>
  <c r="J238" i="11"/>
  <c r="K144" i="11"/>
  <c r="G67" i="15"/>
  <c r="L67" i="15" s="1"/>
  <c r="J120" i="15"/>
  <c r="I181" i="11"/>
  <c r="I148" i="15"/>
  <c r="K148" i="15" s="1"/>
  <c r="G230" i="11"/>
  <c r="J211" i="11"/>
  <c r="I241" i="11"/>
  <c r="I254" i="11"/>
  <c r="J61" i="15"/>
  <c r="J231" i="15"/>
  <c r="J309" i="15"/>
  <c r="H177" i="15"/>
  <c r="G136" i="11"/>
  <c r="C220" i="11"/>
  <c r="F116" i="15"/>
  <c r="O116" i="15" s="1"/>
  <c r="E233" i="11"/>
  <c r="H37" i="15"/>
  <c r="F329" i="15"/>
  <c r="I320" i="15"/>
  <c r="K320" i="15" s="1"/>
  <c r="J313" i="15"/>
  <c r="J323" i="15"/>
  <c r="F313" i="15"/>
  <c r="I330" i="15"/>
  <c r="K330" i="15" s="1"/>
  <c r="G333" i="15"/>
  <c r="K240" i="11"/>
  <c r="K226" i="11"/>
  <c r="J241" i="11"/>
  <c r="G217" i="15"/>
  <c r="G179" i="15"/>
  <c r="M190" i="15"/>
  <c r="Q190" i="15" s="1"/>
  <c r="S190" i="15" s="1"/>
  <c r="H216" i="15"/>
  <c r="C159" i="11"/>
  <c r="J251" i="11"/>
  <c r="J160" i="15"/>
  <c r="H234" i="11"/>
  <c r="I233" i="11"/>
  <c r="G42" i="15"/>
  <c r="C215" i="11"/>
  <c r="F139" i="15"/>
  <c r="O139" i="15" s="1"/>
  <c r="H329" i="15"/>
  <c r="G122" i="15"/>
  <c r="L122" i="15" s="1"/>
  <c r="G315" i="15"/>
  <c r="G115" i="15"/>
  <c r="G75" i="15"/>
  <c r="L75" i="15" s="1"/>
  <c r="J144" i="15"/>
  <c r="N144" i="15" s="1"/>
  <c r="T144" i="15" s="1"/>
  <c r="F96" i="15"/>
  <c r="O96" i="15" s="1"/>
  <c r="I190" i="15"/>
  <c r="K190" i="15" s="1"/>
  <c r="J138" i="15"/>
  <c r="M112" i="15"/>
  <c r="Q112" i="15" s="1"/>
  <c r="S112" i="15" s="1"/>
  <c r="J112" i="15"/>
  <c r="O112" i="15" s="1"/>
  <c r="K255" i="11"/>
  <c r="M60" i="15"/>
  <c r="Q60" i="15" s="1"/>
  <c r="S60" i="15" s="1"/>
  <c r="M187" i="15"/>
  <c r="Q187" i="15" s="1"/>
  <c r="S187" i="15" s="1"/>
  <c r="J224" i="15"/>
  <c r="H219" i="15"/>
  <c r="L219" i="15" s="1"/>
  <c r="G206" i="11"/>
  <c r="G226" i="15"/>
  <c r="I255" i="11"/>
  <c r="K156" i="11"/>
  <c r="G206" i="15"/>
  <c r="I143" i="15"/>
  <c r="K143" i="15" s="1"/>
  <c r="O143" i="15" s="1"/>
  <c r="I183" i="11"/>
  <c r="J181" i="11"/>
  <c r="H153" i="15"/>
  <c r="K232" i="11"/>
  <c r="I216" i="11"/>
  <c r="I243" i="11"/>
  <c r="G309" i="15"/>
  <c r="J34" i="15"/>
  <c r="N34" i="15" s="1"/>
  <c r="T34" i="15" s="1"/>
  <c r="V34" i="15" s="1"/>
  <c r="M236" i="15"/>
  <c r="Q236" i="15" s="1"/>
  <c r="S236" i="15" s="1"/>
  <c r="J186" i="11"/>
  <c r="F42" i="6"/>
  <c r="G143" i="15"/>
  <c r="M38" i="15"/>
  <c r="Q38" i="15" s="1"/>
  <c r="S38" i="15" s="1"/>
  <c r="F160" i="15"/>
  <c r="O160" i="15" s="1"/>
  <c r="P160" i="15" s="1"/>
  <c r="F155" i="15"/>
  <c r="J224" i="11"/>
  <c r="F137" i="15"/>
  <c r="L137" i="15" s="1"/>
  <c r="M59" i="15"/>
  <c r="Q59" i="15" s="1"/>
  <c r="S59" i="15" s="1"/>
  <c r="J59" i="15"/>
  <c r="F157" i="15"/>
  <c r="O157" i="15" s="1"/>
  <c r="J155" i="11"/>
  <c r="F175" i="11"/>
  <c r="E163" i="11"/>
  <c r="C137" i="11"/>
  <c r="C148" i="11"/>
  <c r="G202" i="11"/>
  <c r="I136" i="11"/>
  <c r="F30" i="15"/>
  <c r="O30" i="15" s="1"/>
  <c r="G51" i="15"/>
  <c r="L51" i="15" s="1"/>
  <c r="G97" i="15"/>
  <c r="G52" i="15"/>
  <c r="L52" i="15" s="1"/>
  <c r="C136" i="11"/>
  <c r="E265" i="9"/>
  <c r="E226" i="11" s="1"/>
  <c r="G139" i="11"/>
  <c r="F53" i="15"/>
  <c r="L53" i="15" s="1"/>
  <c r="C139" i="11"/>
  <c r="F97" i="15"/>
  <c r="O97" i="15" s="1"/>
  <c r="F164" i="15"/>
  <c r="O164" i="15" s="1"/>
  <c r="F31" i="15"/>
  <c r="O31" i="15" s="1"/>
  <c r="C138" i="11"/>
  <c r="C146" i="11"/>
  <c r="F173" i="15"/>
  <c r="O173" i="15" s="1"/>
  <c r="F62" i="15"/>
  <c r="O62" i="15" s="1"/>
  <c r="G59" i="15"/>
  <c r="E323" i="9"/>
  <c r="D323" i="9"/>
  <c r="G221" i="15"/>
  <c r="G55" i="15"/>
  <c r="G154" i="11"/>
  <c r="G58" i="15"/>
  <c r="E300" i="9"/>
  <c r="D238" i="9"/>
  <c r="F255" i="11"/>
  <c r="H208" i="15"/>
  <c r="J220" i="15"/>
  <c r="N220" i="15" s="1"/>
  <c r="T220" i="15" s="1"/>
  <c r="V220" i="15" s="1"/>
  <c r="J236" i="15"/>
  <c r="H315" i="15"/>
  <c r="G220" i="11"/>
  <c r="F251" i="11"/>
  <c r="J249" i="11"/>
  <c r="H226" i="15"/>
  <c r="G218" i="11"/>
  <c r="I215" i="15"/>
  <c r="K215" i="15" s="1"/>
  <c r="M223" i="15"/>
  <c r="Q223" i="15" s="1"/>
  <c r="S223" i="15" s="1"/>
  <c r="G220" i="15"/>
  <c r="M321" i="15"/>
  <c r="Q321" i="15" s="1"/>
  <c r="S321" i="15" s="1"/>
  <c r="G205" i="15"/>
  <c r="M318" i="15"/>
  <c r="Q318" i="15" s="1"/>
  <c r="S318" i="15" s="1"/>
  <c r="H333" i="15"/>
  <c r="F253" i="11"/>
  <c r="C233" i="11"/>
  <c r="I309" i="15"/>
  <c r="K309" i="15" s="1"/>
  <c r="M198" i="15"/>
  <c r="Q198" i="15" s="1"/>
  <c r="S198" i="15" s="1"/>
  <c r="I242" i="11"/>
  <c r="F232" i="11"/>
  <c r="G195" i="15"/>
  <c r="H210" i="15"/>
  <c r="G317" i="15"/>
  <c r="H230" i="11"/>
  <c r="F249" i="11"/>
  <c r="F235" i="11"/>
  <c r="J257" i="11"/>
  <c r="G237" i="11"/>
  <c r="I189" i="15"/>
  <c r="K189" i="15" s="1"/>
  <c r="J244" i="11"/>
  <c r="J217" i="15"/>
  <c r="M325" i="15"/>
  <c r="Q325" i="15" s="1"/>
  <c r="S325" i="15" s="1"/>
  <c r="J321" i="15"/>
  <c r="F66" i="6"/>
  <c r="F245" i="11"/>
  <c r="I318" i="15"/>
  <c r="K318" i="15" s="1"/>
  <c r="J214" i="15"/>
  <c r="N214" i="15" s="1"/>
  <c r="T214" i="15" s="1"/>
  <c r="V214" i="15" s="1"/>
  <c r="G227" i="11"/>
  <c r="G216" i="15"/>
  <c r="M222" i="15"/>
  <c r="Q222" i="15" s="1"/>
  <c r="S222" i="15" s="1"/>
  <c r="H206" i="15"/>
  <c r="H332" i="15"/>
  <c r="F63" i="6"/>
  <c r="J226" i="11"/>
  <c r="H188" i="15"/>
  <c r="H326" i="15"/>
  <c r="G207" i="15"/>
  <c r="F248" i="11"/>
  <c r="H200" i="15"/>
  <c r="G221" i="11"/>
  <c r="H223" i="15"/>
  <c r="H204" i="15"/>
  <c r="J327" i="15"/>
  <c r="J318" i="15"/>
  <c r="M323" i="15"/>
  <c r="Q323" i="15" s="1"/>
  <c r="S323" i="15" s="1"/>
  <c r="J333" i="15"/>
  <c r="G329" i="15"/>
  <c r="M233" i="15"/>
  <c r="Q233" i="15" s="1"/>
  <c r="S233" i="15" s="1"/>
  <c r="F233" i="11"/>
  <c r="H327" i="15"/>
  <c r="M214" i="15"/>
  <c r="Q214" i="15" s="1"/>
  <c r="S214" i="15" s="1"/>
  <c r="G236" i="15"/>
  <c r="M333" i="15"/>
  <c r="Q333" i="15" s="1"/>
  <c r="S333" i="15" s="1"/>
  <c r="F39" i="7"/>
  <c r="M193" i="15"/>
  <c r="Q193" i="15" s="1"/>
  <c r="S193" i="15" s="1"/>
  <c r="F47" i="6"/>
  <c r="I316" i="15"/>
  <c r="K316" i="15" s="1"/>
  <c r="G227" i="15"/>
  <c r="H236" i="15"/>
  <c r="I195" i="15"/>
  <c r="K195" i="15" s="1"/>
  <c r="H214" i="15"/>
  <c r="I332" i="15"/>
  <c r="K332" i="15" s="1"/>
  <c r="K230" i="11"/>
  <c r="F252" i="11"/>
  <c r="G327" i="15"/>
  <c r="G214" i="15"/>
  <c r="I325" i="15"/>
  <c r="K325" i="15" s="1"/>
  <c r="I321" i="15"/>
  <c r="K321" i="15" s="1"/>
  <c r="F71" i="6"/>
  <c r="F85" i="6"/>
  <c r="J326" i="15"/>
  <c r="H320" i="15"/>
  <c r="I222" i="11"/>
  <c r="F46" i="6"/>
  <c r="M200" i="15"/>
  <c r="Q200" i="15" s="1"/>
  <c r="S200" i="15" s="1"/>
  <c r="J210" i="15"/>
  <c r="N210" i="15" s="1"/>
  <c r="T210" i="15" s="1"/>
  <c r="V210" i="15" s="1"/>
  <c r="F47" i="7"/>
  <c r="F74" i="6"/>
  <c r="F24" i="7"/>
  <c r="I305" i="15"/>
  <c r="K305" i="15" s="1"/>
  <c r="J258" i="11"/>
  <c r="G232" i="11"/>
  <c r="F244" i="11"/>
  <c r="J222" i="15"/>
  <c r="H235" i="15"/>
  <c r="H231" i="15"/>
  <c r="G325" i="15"/>
  <c r="M309" i="15"/>
  <c r="Q309" i="15" s="1"/>
  <c r="S309" i="15" s="1"/>
  <c r="M332" i="15"/>
  <c r="Q332" i="15" s="1"/>
  <c r="S332" i="15" s="1"/>
  <c r="J317" i="15"/>
  <c r="F45" i="6"/>
  <c r="F23" i="7"/>
  <c r="M237" i="15"/>
  <c r="Q237" i="15" s="1"/>
  <c r="S237" i="15" s="1"/>
  <c r="I333" i="15"/>
  <c r="K333" i="15" s="1"/>
  <c r="I326" i="15"/>
  <c r="K326" i="15" s="1"/>
  <c r="G187" i="15"/>
  <c r="J248" i="11"/>
  <c r="J253" i="11"/>
  <c r="K224" i="11"/>
  <c r="I217" i="15"/>
  <c r="K217" i="15" s="1"/>
  <c r="H190" i="15"/>
  <c r="H222" i="15"/>
  <c r="L222" i="15" s="1"/>
  <c r="M212" i="15"/>
  <c r="Q212" i="15" s="1"/>
  <c r="S212" i="15" s="1"/>
  <c r="J315" i="15"/>
  <c r="I327" i="15"/>
  <c r="K327" i="15" s="1"/>
  <c r="I234" i="15"/>
  <c r="K234" i="15" s="1"/>
  <c r="G319" i="15"/>
  <c r="J332" i="15"/>
  <c r="F58" i="6"/>
  <c r="F41" i="7"/>
  <c r="F42" i="7"/>
  <c r="F53" i="7"/>
  <c r="I324" i="15"/>
  <c r="K324" i="15" s="1"/>
  <c r="H227" i="15"/>
  <c r="I314" i="15"/>
  <c r="K314" i="15" s="1"/>
  <c r="K235" i="11"/>
  <c r="G258" i="11"/>
  <c r="H242" i="11"/>
  <c r="G222" i="11"/>
  <c r="H255" i="11"/>
  <c r="I228" i="15"/>
  <c r="K228" i="15" s="1"/>
  <c r="F43" i="7"/>
  <c r="J226" i="15"/>
  <c r="G209" i="15"/>
  <c r="I222" i="15"/>
  <c r="K222" i="15" s="1"/>
  <c r="G303" i="15"/>
  <c r="M235" i="15"/>
  <c r="Q235" i="15" s="1"/>
  <c r="S235" i="15" s="1"/>
  <c r="J212" i="15"/>
  <c r="N212" i="15" s="1"/>
  <c r="T212" i="15" s="1"/>
  <c r="V212" i="15" s="1"/>
  <c r="H193" i="15"/>
  <c r="M232" i="15"/>
  <c r="Q232" i="15" s="1"/>
  <c r="S232" i="15" s="1"/>
  <c r="M307" i="15"/>
  <c r="Q307" i="15" s="1"/>
  <c r="S307" i="15" s="1"/>
  <c r="I224" i="15"/>
  <c r="K224" i="15" s="1"/>
  <c r="G234" i="15"/>
  <c r="L234" i="15" s="1"/>
  <c r="I202" i="15"/>
  <c r="K202" i="15" s="1"/>
  <c r="M319" i="15"/>
  <c r="Q319" i="15" s="1"/>
  <c r="S319" i="15" s="1"/>
  <c r="G312" i="15"/>
  <c r="H317" i="15"/>
  <c r="G326" i="15"/>
  <c r="J228" i="11"/>
  <c r="I317" i="15"/>
  <c r="K317" i="15" s="1"/>
  <c r="H228" i="15"/>
  <c r="K233" i="11"/>
  <c r="I256" i="11"/>
  <c r="H256" i="11"/>
  <c r="G256" i="11"/>
  <c r="G259" i="11"/>
  <c r="J213" i="15"/>
  <c r="F237" i="11"/>
  <c r="I191" i="15"/>
  <c r="K191" i="15" s="1"/>
  <c r="H244" i="11"/>
  <c r="J259" i="11"/>
  <c r="G189" i="15"/>
  <c r="G204" i="15"/>
  <c r="C232" i="11"/>
  <c r="C250" i="11"/>
  <c r="F223" i="15"/>
  <c r="O223" i="15" s="1"/>
  <c r="D252" i="11"/>
  <c r="E232" i="11"/>
  <c r="I231" i="15"/>
  <c r="K231" i="15" s="1"/>
  <c r="D250" i="11"/>
  <c r="F322" i="15"/>
  <c r="C246" i="11"/>
  <c r="F326" i="15"/>
  <c r="F212" i="15"/>
  <c r="F237" i="15"/>
  <c r="O237" i="15" s="1"/>
  <c r="E227" i="11"/>
  <c r="F195" i="15"/>
  <c r="F324" i="15"/>
  <c r="F230" i="15"/>
  <c r="O230" i="15" s="1"/>
  <c r="C227" i="11"/>
  <c r="F220" i="15"/>
  <c r="O220" i="15" s="1"/>
  <c r="E241" i="11"/>
  <c r="C242" i="11"/>
  <c r="F204" i="15"/>
  <c r="C236" i="11"/>
  <c r="I151" i="11"/>
  <c r="E220" i="11"/>
  <c r="C245" i="11"/>
  <c r="D251" i="11"/>
  <c r="F325" i="15"/>
  <c r="F320" i="15"/>
  <c r="G328" i="15"/>
  <c r="F310" i="15"/>
  <c r="C244" i="11"/>
  <c r="F321" i="15"/>
  <c r="F307" i="15"/>
  <c r="E221" i="11"/>
  <c r="F187" i="15"/>
  <c r="F305" i="15"/>
  <c r="F229" i="15"/>
  <c r="O229" i="15" s="1"/>
  <c r="D226" i="11"/>
  <c r="D304" i="9"/>
  <c r="D258" i="9"/>
  <c r="D219" i="11" s="1"/>
  <c r="D130" i="9"/>
  <c r="N244" i="15"/>
  <c r="T244" i="15" s="1"/>
  <c r="V244" i="15" s="1"/>
  <c r="E143" i="9"/>
  <c r="E237" i="9"/>
  <c r="D177" i="9"/>
  <c r="E236" i="9"/>
  <c r="E294" i="9"/>
  <c r="E255" i="11" s="1"/>
  <c r="D268" i="9"/>
  <c r="D229" i="11" s="1"/>
  <c r="E346" i="9"/>
  <c r="D211" i="9"/>
  <c r="D198" i="11" s="1"/>
  <c r="D234" i="9"/>
  <c r="D275" i="9"/>
  <c r="D236" i="11" s="1"/>
  <c r="F224" i="15"/>
  <c r="O224" i="15" s="1"/>
  <c r="P224" i="15" s="1"/>
  <c r="E159" i="9"/>
  <c r="E183" i="11" s="1"/>
  <c r="D217" i="9"/>
  <c r="D210" i="11" s="1"/>
  <c r="F213" i="15"/>
  <c r="E171" i="9"/>
  <c r="E161" i="11" s="1"/>
  <c r="E251" i="9"/>
  <c r="E155" i="11" s="1"/>
  <c r="E289" i="9"/>
  <c r="E250" i="11" s="1"/>
  <c r="E246" i="9"/>
  <c r="E151" i="11" s="1"/>
  <c r="D303" i="9"/>
  <c r="C253" i="11"/>
  <c r="E317" i="9"/>
  <c r="C166" i="11"/>
  <c r="O110" i="15"/>
  <c r="C238" i="11"/>
  <c r="E339" i="9"/>
  <c r="D163" i="9"/>
  <c r="D186" i="11" s="1"/>
  <c r="E284" i="9"/>
  <c r="E245" i="11" s="1"/>
  <c r="N156" i="15"/>
  <c r="T156" i="15" s="1"/>
  <c r="V156" i="15" s="1"/>
  <c r="E216" i="9"/>
  <c r="E209" i="11" s="1"/>
  <c r="D239" i="9"/>
  <c r="D140" i="9"/>
  <c r="D168" i="11" s="1"/>
  <c r="D119" i="11"/>
  <c r="D115" i="11"/>
  <c r="N121" i="15"/>
  <c r="T121" i="15" s="1"/>
  <c r="V121" i="15" s="1"/>
  <c r="N128" i="15"/>
  <c r="T128" i="15" s="1"/>
  <c r="V128" i="15" s="1"/>
  <c r="E225" i="9"/>
  <c r="E216" i="11" s="1"/>
  <c r="D132" i="9"/>
  <c r="D269" i="9"/>
  <c r="D230" i="11" s="1"/>
  <c r="E240" i="9"/>
  <c r="D173" i="9"/>
  <c r="D131" i="9"/>
  <c r="E157" i="9"/>
  <c r="E181" i="11" s="1"/>
  <c r="E176" i="9"/>
  <c r="E254" i="9"/>
  <c r="E158" i="11" s="1"/>
  <c r="D218" i="9"/>
  <c r="D211" i="11" s="1"/>
  <c r="F78" i="15"/>
  <c r="O78" i="15" s="1"/>
  <c r="D278" i="9"/>
  <c r="D239" i="11" s="1"/>
  <c r="L264" i="15"/>
  <c r="D169" i="9"/>
  <c r="D188" i="11" s="1"/>
  <c r="E220" i="9"/>
  <c r="E213" i="11" s="1"/>
  <c r="L104" i="15"/>
  <c r="D166" i="9"/>
  <c r="L253" i="15"/>
  <c r="E113" i="11"/>
  <c r="D114" i="11"/>
  <c r="E230" i="9"/>
  <c r="N262" i="15"/>
  <c r="T262" i="15" s="1"/>
  <c r="V262" i="15" s="1"/>
  <c r="D120" i="11"/>
  <c r="L168" i="15"/>
  <c r="D212" i="9"/>
  <c r="E172" i="9"/>
  <c r="E162" i="11" s="1"/>
  <c r="E288" i="9"/>
  <c r="E249" i="11" s="1"/>
  <c r="N298" i="15"/>
  <c r="T298" i="15" s="1"/>
  <c r="V298" i="15" s="1"/>
  <c r="E301" i="9"/>
  <c r="E229" i="9"/>
  <c r="F214" i="15"/>
  <c r="N241" i="15"/>
  <c r="T241" i="15" s="1"/>
  <c r="V241" i="15" s="1"/>
  <c r="D231" i="9"/>
  <c r="D143" i="11" s="1"/>
  <c r="E287" i="9"/>
  <c r="E248" i="11" s="1"/>
  <c r="L153" i="15"/>
  <c r="D203" i="9"/>
  <c r="D193" i="11" s="1"/>
  <c r="D271" i="9"/>
  <c r="D232" i="11" s="1"/>
  <c r="D332" i="9"/>
  <c r="O54" i="15"/>
  <c r="E208" i="9"/>
  <c r="E281" i="9"/>
  <c r="E242" i="11" s="1"/>
  <c r="D242" i="9"/>
  <c r="D206" i="9"/>
  <c r="D196" i="11" s="1"/>
  <c r="F58" i="15"/>
  <c r="O58" i="15" s="1"/>
  <c r="D154" i="9"/>
  <c r="D178" i="11" s="1"/>
  <c r="E292" i="9"/>
  <c r="E253" i="11" s="1"/>
  <c r="D178" i="9"/>
  <c r="D163" i="11" s="1"/>
  <c r="D151" i="9"/>
  <c r="E180" i="9"/>
  <c r="L279" i="15"/>
  <c r="D228" i="9"/>
  <c r="D305" i="9"/>
  <c r="N69" i="15"/>
  <c r="T69" i="15" s="1"/>
  <c r="N253" i="15"/>
  <c r="T253" i="15" s="1"/>
  <c r="V253" i="15" s="1"/>
  <c r="F181" i="15"/>
  <c r="P23" i="15"/>
  <c r="E345" i="9"/>
  <c r="D164" i="9"/>
  <c r="E282" i="9"/>
  <c r="E243" i="11" s="1"/>
  <c r="D165" i="9"/>
  <c r="D204" i="9"/>
  <c r="D194" i="11" s="1"/>
  <c r="L149" i="15"/>
  <c r="D341" i="9"/>
  <c r="D307" i="9"/>
  <c r="E244" i="9"/>
  <c r="D262" i="9"/>
  <c r="D223" i="11" s="1"/>
  <c r="L167" i="15"/>
  <c r="E344" i="9"/>
  <c r="F115" i="15"/>
  <c r="C226" i="11"/>
  <c r="F59" i="15"/>
  <c r="O59" i="15" s="1"/>
  <c r="N84" i="15"/>
  <c r="T84" i="15" s="1"/>
  <c r="D168" i="9"/>
  <c r="D187" i="11" s="1"/>
  <c r="F119" i="15"/>
  <c r="O119" i="15" s="1"/>
  <c r="N249" i="15"/>
  <c r="T249" i="15" s="1"/>
  <c r="V249" i="15" s="1"/>
  <c r="N35" i="15"/>
  <c r="T35" i="15" s="1"/>
  <c r="V35" i="15" s="1"/>
  <c r="E283" i="9"/>
  <c r="E244" i="11" s="1"/>
  <c r="N17" i="15"/>
  <c r="T17" i="15" s="1"/>
  <c r="V17" i="15" s="1"/>
  <c r="D152" i="9"/>
  <c r="D176" i="11" s="1"/>
  <c r="D139" i="9"/>
  <c r="D167" i="11" s="1"/>
  <c r="F38" i="15"/>
  <c r="D184" i="9"/>
  <c r="E221" i="9"/>
  <c r="E214" i="11" s="1"/>
  <c r="L12" i="15"/>
  <c r="N248" i="15"/>
  <c r="T248" i="15" s="1"/>
  <c r="V248" i="15" s="1"/>
  <c r="D255" i="9"/>
  <c r="D159" i="11" s="1"/>
  <c r="D141" i="9"/>
  <c r="D241" i="9"/>
  <c r="E207" i="9"/>
  <c r="E197" i="11" s="1"/>
  <c r="N281" i="15"/>
  <c r="T281" i="15" s="1"/>
  <c r="V281" i="15" s="1"/>
  <c r="L259" i="15"/>
  <c r="N96" i="15"/>
  <c r="T96" i="15" s="1"/>
  <c r="N27" i="15"/>
  <c r="T27" i="15" s="1"/>
  <c r="V27" i="15" s="1"/>
  <c r="E215" i="9"/>
  <c r="E208" i="11" s="1"/>
  <c r="D249" i="9"/>
  <c r="D148" i="9"/>
  <c r="L298" i="15"/>
  <c r="E181" i="9"/>
  <c r="C169" i="11"/>
  <c r="D133" i="9"/>
  <c r="E249" i="9"/>
  <c r="C219" i="11"/>
  <c r="N30" i="15"/>
  <c r="T30" i="15" s="1"/>
  <c r="V30" i="15" s="1"/>
  <c r="D116" i="11"/>
  <c r="E243" i="9"/>
  <c r="D270" i="9"/>
  <c r="D231" i="11" s="1"/>
  <c r="F14" i="15"/>
  <c r="L14" i="15" s="1"/>
  <c r="D222" i="9"/>
  <c r="E129" i="9"/>
  <c r="E166" i="11" s="1"/>
  <c r="N9" i="15"/>
  <c r="T9" i="15" s="1"/>
  <c r="V9" i="15" s="1"/>
  <c r="D248" i="9"/>
  <c r="D153" i="11" s="1"/>
  <c r="F24" i="15"/>
  <c r="O278" i="15" s="1"/>
  <c r="O51" i="15"/>
  <c r="D330" i="9"/>
  <c r="E329" i="9"/>
  <c r="L83" i="15"/>
  <c r="F215" i="15"/>
  <c r="L215" i="15" s="1"/>
  <c r="D311" i="9"/>
  <c r="F184" i="15"/>
  <c r="C126" i="11"/>
  <c r="L276" i="15"/>
  <c r="N282" i="15"/>
  <c r="T282" i="15" s="1"/>
  <c r="V282" i="15" s="1"/>
  <c r="N271" i="15"/>
  <c r="T271" i="15" s="1"/>
  <c r="V271" i="15" s="1"/>
  <c r="N11" i="15"/>
  <c r="T11" i="15" s="1"/>
  <c r="V11" i="15" s="1"/>
  <c r="E213" i="9"/>
  <c r="F179" i="15"/>
  <c r="L84" i="15"/>
  <c r="D150" i="9"/>
  <c r="D175" i="11" s="1"/>
  <c r="N273" i="15"/>
  <c r="T273" i="15" s="1"/>
  <c r="N260" i="15"/>
  <c r="T260" i="15" s="1"/>
  <c r="V260" i="15" s="1"/>
  <c r="L284" i="15"/>
  <c r="E290" i="9"/>
  <c r="E251" i="11" s="1"/>
  <c r="E257" i="9"/>
  <c r="E218" i="11" s="1"/>
  <c r="L288" i="15"/>
  <c r="L263" i="15"/>
  <c r="E291" i="9"/>
  <c r="E252" i="11" s="1"/>
  <c r="O107" i="15"/>
  <c r="D182" i="9"/>
  <c r="C181" i="11"/>
  <c r="D259" i="9"/>
  <c r="D220" i="11" s="1"/>
  <c r="D266" i="9"/>
  <c r="D227" i="11" s="1"/>
  <c r="E253" i="9"/>
  <c r="E157" i="11" s="1"/>
  <c r="N24" i="15"/>
  <c r="T24" i="15" s="1"/>
  <c r="V24" i="15" s="1"/>
  <c r="L295" i="15"/>
  <c r="E314" i="9"/>
  <c r="D324" i="9"/>
  <c r="N232" i="15"/>
  <c r="T232" i="15" s="1"/>
  <c r="V232" i="15" s="1"/>
  <c r="D333" i="9"/>
  <c r="N296" i="15"/>
  <c r="T296" i="15" s="1"/>
  <c r="F192" i="15"/>
  <c r="L278" i="15"/>
  <c r="N302" i="15"/>
  <c r="T302" i="15" s="1"/>
  <c r="V302" i="15" s="1"/>
  <c r="F63" i="15"/>
  <c r="O63" i="15" s="1"/>
  <c r="D315" i="9"/>
  <c r="D138" i="9"/>
  <c r="E138" i="9"/>
  <c r="L166" i="15"/>
  <c r="E137" i="9"/>
  <c r="N141" i="15"/>
  <c r="T141" i="15" s="1"/>
  <c r="V141" i="15" s="1"/>
  <c r="D117" i="11"/>
  <c r="D134" i="9"/>
  <c r="C133" i="11"/>
  <c r="N119" i="15"/>
  <c r="T119" i="15" s="1"/>
  <c r="E136" i="9"/>
  <c r="L294" i="15"/>
  <c r="N97" i="15"/>
  <c r="T97" i="15" s="1"/>
  <c r="N279" i="15"/>
  <c r="T279" i="15" s="1"/>
  <c r="V279" i="15" s="1"/>
  <c r="N284" i="15"/>
  <c r="T284" i="15" s="1"/>
  <c r="V284" i="15" s="1"/>
  <c r="N87" i="15"/>
  <c r="T87" i="15" s="1"/>
  <c r="V87" i="15" s="1"/>
  <c r="N247" i="15"/>
  <c r="T247" i="15" s="1"/>
  <c r="V247" i="15" s="1"/>
  <c r="N150" i="15"/>
  <c r="T150" i="15" s="1"/>
  <c r="V150" i="15" s="1"/>
  <c r="N83" i="15"/>
  <c r="T83" i="15" s="1"/>
  <c r="P7" i="15"/>
  <c r="D260" i="9"/>
  <c r="D221" i="11" s="1"/>
  <c r="N95" i="15"/>
  <c r="T95" i="15" s="1"/>
  <c r="V95" i="15" s="1"/>
  <c r="N299" i="15"/>
  <c r="T299" i="15" s="1"/>
  <c r="V299" i="15" s="1"/>
  <c r="N6" i="15"/>
  <c r="T6" i="15" s="1"/>
  <c r="V6" i="15" s="1"/>
  <c r="N170" i="15"/>
  <c r="T170" i="15" s="1"/>
  <c r="V170" i="15" s="1"/>
  <c r="D337" i="9"/>
  <c r="E322" i="9"/>
  <c r="N81" i="15"/>
  <c r="T81" i="15" s="1"/>
  <c r="D227" i="9"/>
  <c r="E179" i="9"/>
  <c r="N22" i="15"/>
  <c r="T22" i="15" s="1"/>
  <c r="V22" i="15" s="1"/>
  <c r="C187" i="11"/>
  <c r="N12" i="15"/>
  <c r="T12" i="15" s="1"/>
  <c r="V12" i="15" s="1"/>
  <c r="E276" i="9"/>
  <c r="E237" i="11" s="1"/>
  <c r="E149" i="9"/>
  <c r="E174" i="11" s="1"/>
  <c r="O104" i="15"/>
  <c r="O106" i="15"/>
  <c r="E147" i="9"/>
  <c r="D147" i="9"/>
  <c r="N153" i="15"/>
  <c r="T153" i="15" s="1"/>
  <c r="D247" i="9"/>
  <c r="D152" i="11" s="1"/>
  <c r="E247" i="9"/>
  <c r="E152" i="11" s="1"/>
  <c r="L120" i="15"/>
  <c r="N21" i="15"/>
  <c r="T21" i="15" s="1"/>
  <c r="V21" i="15" s="1"/>
  <c r="D160" i="9"/>
  <c r="D184" i="11" s="1"/>
  <c r="E312" i="9"/>
  <c r="N274" i="15"/>
  <c r="T274" i="15" s="1"/>
  <c r="V274" i="15" s="1"/>
  <c r="N7" i="15"/>
  <c r="T7" i="15" s="1"/>
  <c r="V7" i="15" s="1"/>
  <c r="D321" i="9"/>
  <c r="N82" i="15"/>
  <c r="T82" i="15" s="1"/>
  <c r="L170" i="15"/>
  <c r="N169" i="15"/>
  <c r="T169" i="15" s="1"/>
  <c r="V169" i="15" s="1"/>
  <c r="N168" i="15"/>
  <c r="T168" i="15" s="1"/>
  <c r="V168" i="15" s="1"/>
  <c r="N117" i="15"/>
  <c r="T117" i="15" s="1"/>
  <c r="L132" i="15"/>
  <c r="N243" i="15"/>
  <c r="T243" i="15" s="1"/>
  <c r="N203" i="15"/>
  <c r="T203" i="15" s="1"/>
  <c r="V203" i="15" s="1"/>
  <c r="D334" i="9"/>
  <c r="F15" i="15"/>
  <c r="L15" i="15" s="1"/>
  <c r="D144" i="9"/>
  <c r="D169" i="11" s="1"/>
  <c r="E209" i="9"/>
  <c r="L291" i="15"/>
  <c r="F90" i="15"/>
  <c r="N246" i="15"/>
  <c r="T246" i="15" s="1"/>
  <c r="V246" i="15" s="1"/>
  <c r="F123" i="15"/>
  <c r="P3" i="15"/>
  <c r="D326" i="9"/>
  <c r="L89" i="15"/>
  <c r="N124" i="15"/>
  <c r="T124" i="15" s="1"/>
  <c r="V124" i="15" s="1"/>
  <c r="F57" i="15"/>
  <c r="O57" i="15" s="1"/>
  <c r="N64" i="15"/>
  <c r="T64" i="15" s="1"/>
  <c r="D167" i="9"/>
  <c r="E156" i="9"/>
  <c r="E180" i="11" s="1"/>
  <c r="D280" i="9"/>
  <c r="D241" i="11" s="1"/>
  <c r="N280" i="15"/>
  <c r="T280" i="15" s="1"/>
  <c r="V280" i="15" s="1"/>
  <c r="L273" i="15"/>
  <c r="N20" i="15"/>
  <c r="T20" i="15" s="1"/>
  <c r="V20" i="15" s="1"/>
  <c r="E175" i="9"/>
  <c r="L301" i="15"/>
  <c r="N3" i="15"/>
  <c r="T3" i="15" s="1"/>
  <c r="N293" i="15"/>
  <c r="T293" i="15" s="1"/>
  <c r="V293" i="15" s="1"/>
  <c r="L27" i="15"/>
  <c r="N283" i="15"/>
  <c r="T283" i="15" s="1"/>
  <c r="V283" i="15" s="1"/>
  <c r="N50" i="15"/>
  <c r="T50" i="15" s="1"/>
  <c r="O108" i="15"/>
  <c r="F121" i="15"/>
  <c r="L121" i="15" s="1"/>
  <c r="L49" i="15"/>
  <c r="L254" i="15"/>
  <c r="D277" i="9"/>
  <c r="D238" i="11" s="1"/>
  <c r="N240" i="15"/>
  <c r="T240" i="15" s="1"/>
  <c r="V240" i="15" s="1"/>
  <c r="L103" i="15"/>
  <c r="N88" i="15"/>
  <c r="T88" i="15" s="1"/>
  <c r="L270" i="15"/>
  <c r="N173" i="15"/>
  <c r="T173" i="15" s="1"/>
  <c r="V173" i="15" s="1"/>
  <c r="D338" i="9"/>
  <c r="N295" i="15"/>
  <c r="T295" i="15" s="1"/>
  <c r="V295" i="15" s="1"/>
  <c r="D205" i="9"/>
  <c r="D195" i="11" s="1"/>
  <c r="K162" i="15"/>
  <c r="O162" i="15" s="1"/>
  <c r="N162" i="15"/>
  <c r="T162" i="15" s="1"/>
  <c r="E318" i="9"/>
  <c r="D318" i="9"/>
  <c r="N122" i="15"/>
  <c r="T122" i="15" s="1"/>
  <c r="V122" i="15" s="1"/>
  <c r="G31" i="15"/>
  <c r="G141" i="11"/>
  <c r="G56" i="15"/>
  <c r="E273" i="9"/>
  <c r="E234" i="11" s="1"/>
  <c r="D273" i="9"/>
  <c r="D234" i="11" s="1"/>
  <c r="O174" i="15"/>
  <c r="N204" i="15"/>
  <c r="T204" i="15" s="1"/>
  <c r="V204" i="15" s="1"/>
  <c r="L99" i="15"/>
  <c r="O99" i="15"/>
  <c r="L287" i="15"/>
  <c r="N105" i="15"/>
  <c r="T105" i="15" s="1"/>
  <c r="V105" i="15" s="1"/>
  <c r="L159" i="15"/>
  <c r="D335" i="9"/>
  <c r="E335" i="9"/>
  <c r="N182" i="15"/>
  <c r="T182" i="15" s="1"/>
  <c r="L107" i="15"/>
  <c r="C203" i="11"/>
  <c r="F172" i="15"/>
  <c r="N159" i="15"/>
  <c r="T159" i="15" s="1"/>
  <c r="V159" i="15" s="1"/>
  <c r="N163" i="15"/>
  <c r="T163" i="15" s="1"/>
  <c r="O163" i="15"/>
  <c r="N265" i="15"/>
  <c r="T265" i="15" s="1"/>
  <c r="V265" i="15" s="1"/>
  <c r="L110" i="15"/>
  <c r="D309" i="9"/>
  <c r="E309" i="9"/>
  <c r="E328" i="9"/>
  <c r="D328" i="9"/>
  <c r="L246" i="15"/>
  <c r="N116" i="15"/>
  <c r="T116" i="15" s="1"/>
  <c r="L247" i="15"/>
  <c r="L282" i="15"/>
  <c r="L272" i="15"/>
  <c r="N86" i="15"/>
  <c r="T86" i="15" s="1"/>
  <c r="N166" i="15"/>
  <c r="T166" i="15" s="1"/>
  <c r="V166" i="15" s="1"/>
  <c r="L82" i="15"/>
  <c r="G239" i="11"/>
  <c r="L268" i="15"/>
  <c r="N101" i="15"/>
  <c r="T101" i="15" s="1"/>
  <c r="V101" i="15" s="1"/>
  <c r="L111" i="15"/>
  <c r="N197" i="15"/>
  <c r="T197" i="15" s="1"/>
  <c r="V197" i="15" s="1"/>
  <c r="N300" i="15"/>
  <c r="T300" i="15" s="1"/>
  <c r="V300" i="15" s="1"/>
  <c r="N287" i="15"/>
  <c r="T287" i="15" s="1"/>
  <c r="V287" i="15" s="1"/>
  <c r="N161" i="15"/>
  <c r="T161" i="15" s="1"/>
  <c r="V161" i="15" s="1"/>
  <c r="N75" i="15"/>
  <c r="T75" i="15" s="1"/>
  <c r="V75" i="15" s="1"/>
  <c r="O101" i="15"/>
  <c r="L101" i="15"/>
  <c r="N275" i="15"/>
  <c r="T275" i="15" s="1"/>
  <c r="V275" i="15" s="1"/>
  <c r="N102" i="15"/>
  <c r="T102" i="15" s="1"/>
  <c r="V102" i="15" s="1"/>
  <c r="L297" i="15"/>
  <c r="N92" i="15"/>
  <c r="T92" i="15" s="1"/>
  <c r="V92" i="15" s="1"/>
  <c r="O25" i="15"/>
  <c r="L25" i="15"/>
  <c r="O22" i="15"/>
  <c r="L22" i="15"/>
  <c r="N10" i="15"/>
  <c r="T10" i="15" s="1"/>
  <c r="V10" i="15" s="1"/>
  <c r="N29" i="15"/>
  <c r="T29" i="15" s="1"/>
  <c r="V29" i="15" s="1"/>
  <c r="F211" i="15"/>
  <c r="H143" i="11"/>
  <c r="F162" i="11"/>
  <c r="C194" i="11"/>
  <c r="J159" i="11"/>
  <c r="J205" i="15"/>
  <c r="O170" i="15"/>
  <c r="N157" i="15"/>
  <c r="T157" i="15" s="1"/>
  <c r="V157" i="15" s="1"/>
  <c r="F20" i="15"/>
  <c r="P9" i="15"/>
  <c r="D274" i="9"/>
  <c r="D235" i="11" s="1"/>
  <c r="E274" i="9"/>
  <c r="E235" i="11" s="1"/>
  <c r="N66" i="15"/>
  <c r="T66" i="15" s="1"/>
  <c r="O10" i="15"/>
  <c r="L10" i="15"/>
  <c r="E264" i="9"/>
  <c r="E225" i="11" s="1"/>
  <c r="D264" i="9"/>
  <c r="D225" i="11" s="1"/>
  <c r="F21" i="15"/>
  <c r="C132" i="11"/>
  <c r="L300" i="15"/>
  <c r="L256" i="15"/>
  <c r="N174" i="15"/>
  <c r="T174" i="15" s="1"/>
  <c r="V174" i="15" s="1"/>
  <c r="F50" i="15"/>
  <c r="N108" i="15"/>
  <c r="T108" i="15" s="1"/>
  <c r="V108" i="15" s="1"/>
  <c r="N28" i="15"/>
  <c r="T28" i="15" s="1"/>
  <c r="V28" i="15" s="1"/>
  <c r="P30" i="14"/>
  <c r="P35" i="14"/>
  <c r="P15" i="14"/>
  <c r="P34" i="14"/>
  <c r="P14" i="14"/>
  <c r="P33" i="14"/>
  <c r="P13" i="14"/>
  <c r="P32" i="14"/>
  <c r="P12" i="14"/>
  <c r="P11" i="14"/>
  <c r="P27" i="14"/>
  <c r="P26" i="14"/>
  <c r="P25" i="14"/>
  <c r="P24" i="14"/>
  <c r="P23" i="14"/>
  <c r="P7" i="14"/>
  <c r="P6" i="14"/>
  <c r="P5" i="14"/>
  <c r="P38" i="14"/>
  <c r="P4" i="14"/>
  <c r="P31" i="14"/>
  <c r="P8" i="14"/>
  <c r="P37" i="14"/>
  <c r="P29" i="14"/>
  <c r="P28" i="14"/>
  <c r="P22" i="14"/>
  <c r="P19" i="14"/>
  <c r="P36" i="14"/>
  <c r="P9" i="14"/>
  <c r="P21" i="14"/>
  <c r="P17" i="14"/>
  <c r="P20" i="14"/>
  <c r="P18" i="14"/>
  <c r="P16" i="14"/>
  <c r="P10" i="14"/>
  <c r="N142" i="15"/>
  <c r="T142" i="15" s="1"/>
  <c r="V142" i="15" s="1"/>
  <c r="L81" i="15"/>
  <c r="N85" i="15"/>
  <c r="T85" i="15" s="1"/>
  <c r="D343" i="9"/>
  <c r="E343" i="9"/>
  <c r="E162" i="9"/>
  <c r="D162" i="9"/>
  <c r="L267" i="15"/>
  <c r="L244" i="15"/>
  <c r="L275" i="15"/>
  <c r="L26" i="15"/>
  <c r="O26" i="15"/>
  <c r="D155" i="9"/>
  <c r="D179" i="11" s="1"/>
  <c r="E155" i="9"/>
  <c r="E179" i="11" s="1"/>
  <c r="L54" i="15"/>
  <c r="I167" i="11"/>
  <c r="L255" i="15"/>
  <c r="N25" i="15"/>
  <c r="T25" i="15" s="1"/>
  <c r="L258" i="15"/>
  <c r="N267" i="15"/>
  <c r="T267" i="15" s="1"/>
  <c r="O4" i="15"/>
  <c r="L4" i="15"/>
  <c r="E135" i="9"/>
  <c r="D135" i="9"/>
  <c r="N229" i="15"/>
  <c r="T229" i="15" s="1"/>
  <c r="V229" i="15" s="1"/>
  <c r="N130" i="15"/>
  <c r="T130" i="15" s="1"/>
  <c r="V130" i="15" s="1"/>
  <c r="N257" i="15"/>
  <c r="T257" i="15" s="1"/>
  <c r="V257" i="15" s="1"/>
  <c r="E145" i="9"/>
  <c r="D145" i="9"/>
  <c r="N13" i="15"/>
  <c r="T13" i="15" s="1"/>
  <c r="V13" i="15" s="1"/>
  <c r="N52" i="15"/>
  <c r="T52" i="15" s="1"/>
  <c r="N26" i="15"/>
  <c r="T26" i="15" s="1"/>
  <c r="N261" i="15"/>
  <c r="T261" i="15" s="1"/>
  <c r="V261" i="15" s="1"/>
  <c r="E161" i="9"/>
  <c r="E185" i="11" s="1"/>
  <c r="D161" i="9"/>
  <c r="D185" i="11" s="1"/>
  <c r="N65" i="15"/>
  <c r="T65" i="15" s="1"/>
  <c r="N264" i="15"/>
  <c r="T264" i="15" s="1"/>
  <c r="V264" i="15" s="1"/>
  <c r="N53" i="15"/>
  <c r="T53" i="15" s="1"/>
  <c r="E118" i="11"/>
  <c r="D118" i="11"/>
  <c r="C195" i="11"/>
  <c r="N107" i="15"/>
  <c r="T107" i="15" s="1"/>
  <c r="V107" i="15" s="1"/>
  <c r="N72" i="15"/>
  <c r="T72" i="15" s="1"/>
  <c r="V72" i="15" s="1"/>
  <c r="E142" i="9"/>
  <c r="D142" i="9"/>
  <c r="G94" i="15"/>
  <c r="L94" i="15" s="1"/>
  <c r="G169" i="11"/>
  <c r="L283" i="15"/>
  <c r="L302" i="15"/>
  <c r="L163" i="15"/>
  <c r="L250" i="15"/>
  <c r="O100" i="15"/>
  <c r="L100" i="15"/>
  <c r="N100" i="15"/>
  <c r="T100" i="15" s="1"/>
  <c r="V100" i="15" s="1"/>
  <c r="L286" i="15"/>
  <c r="L248" i="15"/>
  <c r="N272" i="15"/>
  <c r="T272" i="15" s="1"/>
  <c r="V272" i="15" s="1"/>
  <c r="N23" i="15"/>
  <c r="T23" i="15" s="1"/>
  <c r="V23" i="15" s="1"/>
  <c r="N99" i="15"/>
  <c r="T99" i="15" s="1"/>
  <c r="V99" i="15" s="1"/>
  <c r="C230" i="11"/>
  <c r="M155" i="15"/>
  <c r="Q155" i="15" s="1"/>
  <c r="S155" i="15" s="1"/>
  <c r="J183" i="11"/>
  <c r="M42" i="15"/>
  <c r="Q42" i="15" s="1"/>
  <c r="S42" i="15" s="1"/>
  <c r="J232" i="11"/>
  <c r="M210" i="15"/>
  <c r="Q210" i="15" s="1"/>
  <c r="S210" i="15" s="1"/>
  <c r="C218" i="11"/>
  <c r="M124" i="15"/>
  <c r="Q124" i="15" s="1"/>
  <c r="S124" i="15" s="1"/>
  <c r="H231" i="11"/>
  <c r="I229" i="11"/>
  <c r="J194" i="15"/>
  <c r="M73" i="15"/>
  <c r="Q73" i="15" s="1"/>
  <c r="S73" i="15" s="1"/>
  <c r="K231" i="11"/>
  <c r="G34" i="15"/>
  <c r="F73" i="15"/>
  <c r="G177" i="15"/>
  <c r="H316" i="15"/>
  <c r="J314" i="15"/>
  <c r="F54" i="7"/>
  <c r="I310" i="15"/>
  <c r="K310" i="15" s="1"/>
  <c r="F48" i="3"/>
  <c r="F32" i="5"/>
  <c r="E298" i="9"/>
  <c r="E259" i="11" s="1"/>
  <c r="D298" i="9"/>
  <c r="D259" i="11" s="1"/>
  <c r="I169" i="11"/>
  <c r="I94" i="15"/>
  <c r="K94" i="15" s="1"/>
  <c r="O94" i="15" s="1"/>
  <c r="D250" i="9"/>
  <c r="D154" i="11" s="1"/>
  <c r="E250" i="9"/>
  <c r="E154" i="11" s="1"/>
  <c r="F44" i="6"/>
  <c r="G194" i="11"/>
  <c r="N276" i="15"/>
  <c r="T276" i="15" s="1"/>
  <c r="V276" i="15" s="1"/>
  <c r="L85" i="15"/>
  <c r="N67" i="15"/>
  <c r="T67" i="15" s="1"/>
  <c r="L269" i="15"/>
  <c r="L19" i="15"/>
  <c r="O19" i="15"/>
  <c r="L106" i="15"/>
  <c r="L271" i="15"/>
  <c r="N16" i="15"/>
  <c r="T16" i="15" s="1"/>
  <c r="V16" i="15" s="1"/>
  <c r="C127" i="11"/>
  <c r="E342" i="9"/>
  <c r="N106" i="15"/>
  <c r="T106" i="15" s="1"/>
  <c r="V106" i="15" s="1"/>
  <c r="O111" i="15"/>
  <c r="L169" i="15"/>
  <c r="N62" i="15"/>
  <c r="T62" i="15" s="1"/>
  <c r="V62" i="15" s="1"/>
  <c r="D279" i="9"/>
  <c r="D240" i="11" s="1"/>
  <c r="E279" i="9"/>
  <c r="E240" i="11" s="1"/>
  <c r="G156" i="11"/>
  <c r="F76" i="6"/>
  <c r="D183" i="9"/>
  <c r="E183" i="9"/>
  <c r="F66" i="4"/>
  <c r="F59" i="6"/>
  <c r="G138" i="11"/>
  <c r="G28" i="15"/>
  <c r="L28" i="15" s="1"/>
  <c r="N268" i="15"/>
  <c r="T268" i="15" s="1"/>
  <c r="V268" i="15" s="1"/>
  <c r="N235" i="15"/>
  <c r="T235" i="15" s="1"/>
  <c r="V235" i="15" s="1"/>
  <c r="O156" i="15"/>
  <c r="O159" i="15"/>
  <c r="O87" i="15"/>
  <c r="P87" i="15" s="1"/>
  <c r="O67" i="15"/>
  <c r="O86" i="15"/>
  <c r="O117" i="15"/>
  <c r="O95" i="15"/>
  <c r="O149" i="15"/>
  <c r="O89" i="15"/>
  <c r="O83" i="15"/>
  <c r="O153" i="15"/>
  <c r="O150" i="15"/>
  <c r="O122" i="15"/>
  <c r="O92" i="15"/>
  <c r="O81" i="15"/>
  <c r="O72" i="15"/>
  <c r="O88" i="15"/>
  <c r="O79" i="15"/>
  <c r="O93" i="15"/>
  <c r="O84" i="15"/>
  <c r="O85" i="15"/>
  <c r="O144" i="15"/>
  <c r="O82" i="15"/>
  <c r="O75" i="15"/>
  <c r="O69" i="15"/>
  <c r="O182" i="15"/>
  <c r="O91" i="15"/>
  <c r="O80" i="15"/>
  <c r="N80" i="15"/>
  <c r="T80" i="15" s="1"/>
  <c r="L182" i="15"/>
  <c r="N301" i="15"/>
  <c r="T301" i="15" s="1"/>
  <c r="V301" i="15" s="1"/>
  <c r="C206" i="11"/>
  <c r="F176" i="15"/>
  <c r="O176" i="15" s="1"/>
  <c r="L92" i="15"/>
  <c r="L261" i="15"/>
  <c r="N259" i="15"/>
  <c r="T259" i="15" s="1"/>
  <c r="V259" i="15" s="1"/>
  <c r="O56" i="15"/>
  <c r="N277" i="15"/>
  <c r="T277" i="15" s="1"/>
  <c r="V277" i="15" s="1"/>
  <c r="L80" i="15"/>
  <c r="N109" i="15"/>
  <c r="T109" i="15" s="1"/>
  <c r="V109" i="15" s="1"/>
  <c r="N91" i="15"/>
  <c r="T91" i="15" s="1"/>
  <c r="V91" i="15" s="1"/>
  <c r="F50" i="4"/>
  <c r="F40" i="6"/>
  <c r="F24" i="5"/>
  <c r="F41" i="4"/>
  <c r="F30" i="7"/>
  <c r="I224" i="11"/>
  <c r="F69" i="4"/>
  <c r="F68" i="6"/>
  <c r="J38" i="15"/>
  <c r="H188" i="11"/>
  <c r="F36" i="5"/>
  <c r="M211" i="15"/>
  <c r="Q211" i="15" s="1"/>
  <c r="S211" i="15" s="1"/>
  <c r="J143" i="11"/>
  <c r="I120" i="15"/>
  <c r="K120" i="15" s="1"/>
  <c r="D162" i="11"/>
  <c r="H147" i="15"/>
  <c r="I38" i="15"/>
  <c r="K38" i="15" s="1"/>
  <c r="I147" i="15"/>
  <c r="K147" i="15" s="1"/>
  <c r="F27" i="7"/>
  <c r="F49" i="4"/>
  <c r="F72" i="6"/>
  <c r="J163" i="11"/>
  <c r="F54" i="6"/>
  <c r="H211" i="11"/>
  <c r="F69" i="6"/>
  <c r="F24" i="6"/>
  <c r="F38" i="4"/>
  <c r="G249" i="11"/>
  <c r="H180" i="11"/>
  <c r="F32" i="15"/>
  <c r="O32" i="15" s="1"/>
  <c r="P32" i="15" s="1"/>
  <c r="I180" i="11"/>
  <c r="G147" i="15"/>
  <c r="H38" i="15"/>
  <c r="E184" i="11"/>
  <c r="F73" i="6"/>
  <c r="F61" i="3"/>
  <c r="F45" i="15"/>
  <c r="F80" i="6"/>
  <c r="F35" i="6"/>
  <c r="I163" i="11"/>
  <c r="D155" i="11"/>
  <c r="F228" i="11"/>
  <c r="J126" i="15"/>
  <c r="N126" i="15" s="1"/>
  <c r="T126" i="15" s="1"/>
  <c r="V126" i="15" s="1"/>
  <c r="M152" i="15"/>
  <c r="Q152" i="15" s="1"/>
  <c r="S152" i="15" s="1"/>
  <c r="E153" i="11"/>
  <c r="M126" i="15"/>
  <c r="Q126" i="15" s="1"/>
  <c r="S126" i="15" s="1"/>
  <c r="I156" i="11"/>
  <c r="F59" i="3"/>
  <c r="I143" i="11"/>
  <c r="C162" i="11"/>
  <c r="G228" i="15"/>
  <c r="F191" i="11"/>
  <c r="M147" i="15"/>
  <c r="Q147" i="15" s="1"/>
  <c r="S147" i="15" s="1"/>
  <c r="G38" i="15"/>
  <c r="F36" i="6"/>
  <c r="F41" i="3"/>
  <c r="F25" i="5"/>
  <c r="J144" i="11"/>
  <c r="D151" i="11"/>
  <c r="F243" i="11"/>
  <c r="J136" i="15"/>
  <c r="I158" i="11"/>
  <c r="F135" i="15"/>
  <c r="L135" i="15" s="1"/>
  <c r="F129" i="15"/>
  <c r="C255" i="11"/>
  <c r="F27" i="4"/>
  <c r="F20" i="7"/>
  <c r="H73" i="15"/>
  <c r="E224" i="11"/>
  <c r="C143" i="11"/>
  <c r="K193" i="11"/>
  <c r="F79" i="6"/>
  <c r="F26" i="4"/>
  <c r="J162" i="11"/>
  <c r="F147" i="15"/>
  <c r="I211" i="11"/>
  <c r="F26" i="5"/>
  <c r="E231" i="11"/>
  <c r="G140" i="15"/>
  <c r="L140" i="15" s="1"/>
  <c r="F56" i="4"/>
  <c r="J115" i="15"/>
  <c r="J233" i="15"/>
  <c r="J152" i="15"/>
  <c r="I140" i="15"/>
  <c r="K140" i="15" s="1"/>
  <c r="J305" i="15"/>
  <c r="I185" i="15"/>
  <c r="K185" i="15" s="1"/>
  <c r="F226" i="15"/>
  <c r="F203" i="15"/>
  <c r="H225" i="15"/>
  <c r="M226" i="15"/>
  <c r="Q226" i="15" s="1"/>
  <c r="S226" i="15" s="1"/>
  <c r="F304" i="15"/>
  <c r="M158" i="15"/>
  <c r="Q158" i="15" s="1"/>
  <c r="S158" i="15" s="1"/>
  <c r="I188" i="15"/>
  <c r="K188" i="15" s="1"/>
  <c r="I127" i="15"/>
  <c r="K127" i="15" s="1"/>
  <c r="M123" i="15"/>
  <c r="Q123" i="15" s="1"/>
  <c r="S123" i="15" s="1"/>
  <c r="I57" i="15"/>
  <c r="K57" i="15" s="1"/>
  <c r="K229" i="11"/>
  <c r="I252" i="11"/>
  <c r="G43" i="15"/>
  <c r="I223" i="11"/>
  <c r="H44" i="15"/>
  <c r="H223" i="11"/>
  <c r="C249" i="11"/>
  <c r="K195" i="11"/>
  <c r="F47" i="15"/>
  <c r="M118" i="15"/>
  <c r="Q118" i="15" s="1"/>
  <c r="S118" i="15" s="1"/>
  <c r="C235" i="11"/>
  <c r="J179" i="11"/>
  <c r="M227" i="15"/>
  <c r="Q227" i="15" s="1"/>
  <c r="S227" i="15" s="1"/>
  <c r="J197" i="11"/>
  <c r="G45" i="15"/>
  <c r="D214" i="11"/>
  <c r="I136" i="15"/>
  <c r="K136" i="15" s="1"/>
  <c r="F226" i="11"/>
  <c r="M203" i="15"/>
  <c r="Q203" i="15" s="1"/>
  <c r="S203" i="15" s="1"/>
  <c r="D253" i="11"/>
  <c r="K210" i="11"/>
  <c r="G228" i="11"/>
  <c r="I251" i="11"/>
  <c r="M119" i="15"/>
  <c r="Q119" i="15" s="1"/>
  <c r="S119" i="15" s="1"/>
  <c r="H174" i="11"/>
  <c r="F195" i="11"/>
  <c r="M113" i="15"/>
  <c r="Q113" i="15" s="1"/>
  <c r="S113" i="15" s="1"/>
  <c r="K213" i="11"/>
  <c r="E223" i="11"/>
  <c r="F44" i="7"/>
  <c r="G213" i="11"/>
  <c r="F29" i="7"/>
  <c r="F208" i="11"/>
  <c r="F84" i="6"/>
  <c r="F216" i="11"/>
  <c r="I178" i="11"/>
  <c r="J178" i="11"/>
  <c r="J33" i="15"/>
  <c r="G187" i="11"/>
  <c r="H62" i="15"/>
  <c r="F52" i="6"/>
  <c r="F59" i="4"/>
  <c r="K161" i="11"/>
  <c r="F52" i="4"/>
  <c r="F25" i="4"/>
  <c r="C224" i="11"/>
  <c r="F61" i="6"/>
  <c r="M57" i="15"/>
  <c r="Q57" i="15" s="1"/>
  <c r="S57" i="15" s="1"/>
  <c r="J240" i="11"/>
  <c r="F58" i="4"/>
  <c r="I213" i="11"/>
  <c r="K143" i="11"/>
  <c r="C177" i="11"/>
  <c r="I220" i="11"/>
  <c r="F57" i="4"/>
  <c r="H64" i="15"/>
  <c r="F42" i="4"/>
  <c r="F47" i="4"/>
  <c r="I152" i="15"/>
  <c r="K152" i="15" s="1"/>
  <c r="C179" i="11"/>
  <c r="M179" i="15"/>
  <c r="Q179" i="15" s="1"/>
  <c r="S179" i="15" s="1"/>
  <c r="H218" i="15"/>
  <c r="I178" i="15"/>
  <c r="K178" i="15" s="1"/>
  <c r="M205" i="15"/>
  <c r="Q205" i="15" s="1"/>
  <c r="S205" i="15" s="1"/>
  <c r="G188" i="15"/>
  <c r="G218" i="15"/>
  <c r="F208" i="15"/>
  <c r="M228" i="15"/>
  <c r="Q228" i="15" s="1"/>
  <c r="S228" i="15" s="1"/>
  <c r="I145" i="15"/>
  <c r="K145" i="15" s="1"/>
  <c r="G178" i="15"/>
  <c r="M122" i="15"/>
  <c r="Q122" i="15" s="1"/>
  <c r="S122" i="15" s="1"/>
  <c r="F74" i="15"/>
  <c r="L74" i="15" s="1"/>
  <c r="M45" i="15"/>
  <c r="Q45" i="15" s="1"/>
  <c r="S45" i="15" s="1"/>
  <c r="K227" i="11"/>
  <c r="I250" i="11"/>
  <c r="I221" i="11"/>
  <c r="F43" i="15"/>
  <c r="H221" i="11"/>
  <c r="J158" i="15"/>
  <c r="J193" i="11"/>
  <c r="I41" i="15"/>
  <c r="K41" i="15" s="1"/>
  <c r="I232" i="11"/>
  <c r="J177" i="11"/>
  <c r="G213" i="15"/>
  <c r="H195" i="11"/>
  <c r="E144" i="11"/>
  <c r="C211" i="11"/>
  <c r="K162" i="11"/>
  <c r="F114" i="15"/>
  <c r="I177" i="15"/>
  <c r="K177" i="15" s="1"/>
  <c r="I249" i="11"/>
  <c r="M75" i="15"/>
  <c r="Q75" i="15" s="1"/>
  <c r="S75" i="15" s="1"/>
  <c r="D208" i="11"/>
  <c r="I218" i="11"/>
  <c r="H246" i="11"/>
  <c r="M74" i="15"/>
  <c r="Q74" i="15" s="1"/>
  <c r="S74" i="15" s="1"/>
  <c r="H191" i="11"/>
  <c r="I209" i="11"/>
  <c r="H218" i="11"/>
  <c r="F78" i="6"/>
  <c r="G208" i="11"/>
  <c r="F21" i="7"/>
  <c r="J198" i="11"/>
  <c r="F70" i="6"/>
  <c r="H143" i="15"/>
  <c r="K236" i="11"/>
  <c r="F31" i="6"/>
  <c r="F67" i="4"/>
  <c r="F45" i="4"/>
  <c r="F26" i="6"/>
  <c r="H209" i="11"/>
  <c r="J322" i="15"/>
  <c r="H224" i="11"/>
  <c r="F33" i="4"/>
  <c r="F239" i="11"/>
  <c r="K184" i="11"/>
  <c r="F60" i="6"/>
  <c r="F224" i="11"/>
  <c r="K151" i="11"/>
  <c r="J188" i="11"/>
  <c r="I228" i="11"/>
  <c r="F43" i="4"/>
  <c r="G181" i="11"/>
  <c r="F28" i="4"/>
  <c r="K249" i="11"/>
  <c r="F38" i="6"/>
  <c r="H152" i="15"/>
  <c r="I196" i="11"/>
  <c r="H184" i="11"/>
  <c r="H198" i="15"/>
  <c r="H158" i="15"/>
  <c r="L158" i="15" s="1"/>
  <c r="F177" i="15"/>
  <c r="G180" i="15"/>
  <c r="I208" i="15"/>
  <c r="K208" i="15" s="1"/>
  <c r="F185" i="15"/>
  <c r="L185" i="15" s="1"/>
  <c r="H220" i="15"/>
  <c r="F127" i="15"/>
  <c r="L127" i="15" s="1"/>
  <c r="M320" i="15"/>
  <c r="Q320" i="15" s="1"/>
  <c r="S320" i="15" s="1"/>
  <c r="K258" i="11"/>
  <c r="I43" i="15"/>
  <c r="K43" i="15" s="1"/>
  <c r="K225" i="11"/>
  <c r="G160" i="15"/>
  <c r="I248" i="11"/>
  <c r="I219" i="11"/>
  <c r="H219" i="11"/>
  <c r="J148" i="15"/>
  <c r="K242" i="11"/>
  <c r="K190" i="11"/>
  <c r="H314" i="15"/>
  <c r="J195" i="11"/>
  <c r="G144" i="11"/>
  <c r="E230" i="11"/>
  <c r="J175" i="11"/>
  <c r="J198" i="15"/>
  <c r="E256" i="11"/>
  <c r="G193" i="11"/>
  <c r="J208" i="11"/>
  <c r="F219" i="11"/>
  <c r="F154" i="15"/>
  <c r="G245" i="11"/>
  <c r="M69" i="15"/>
  <c r="Q69" i="15" s="1"/>
  <c r="S69" i="15" s="1"/>
  <c r="D215" i="11"/>
  <c r="C243" i="11"/>
  <c r="G72" i="15"/>
  <c r="L72" i="15" s="1"/>
  <c r="C259" i="11"/>
  <c r="I56" i="15"/>
  <c r="K56" i="15" s="1"/>
  <c r="C185" i="11"/>
  <c r="H213" i="11"/>
  <c r="H194" i="11"/>
  <c r="J200" i="15"/>
  <c r="N200" i="15" s="1"/>
  <c r="T200" i="15" s="1"/>
  <c r="V200" i="15" s="1"/>
  <c r="H134" i="15"/>
  <c r="F71" i="15"/>
  <c r="E229" i="11"/>
  <c r="C248" i="11"/>
  <c r="J156" i="11"/>
  <c r="G196" i="11"/>
  <c r="G196" i="15"/>
  <c r="G235" i="11"/>
  <c r="F29" i="4"/>
  <c r="H257" i="11"/>
  <c r="F54" i="3"/>
  <c r="J220" i="11"/>
  <c r="F45" i="3"/>
  <c r="M114" i="15"/>
  <c r="Q114" i="15" s="1"/>
  <c r="S114" i="15" s="1"/>
  <c r="F33" i="6"/>
  <c r="F46" i="4"/>
  <c r="M129" i="15"/>
  <c r="Q129" i="15" s="1"/>
  <c r="S129" i="15" s="1"/>
  <c r="F55" i="7"/>
  <c r="F51" i="6"/>
  <c r="I188" i="11"/>
  <c r="J68" i="15"/>
  <c r="F81" i="6"/>
  <c r="F70" i="4"/>
  <c r="F39" i="15"/>
  <c r="O39" i="15" s="1"/>
  <c r="F151" i="15"/>
  <c r="C191" i="11"/>
  <c r="F48" i="15"/>
  <c r="I174" i="11"/>
  <c r="J324" i="15"/>
  <c r="M329" i="15"/>
  <c r="Q329" i="15" s="1"/>
  <c r="S329" i="15" s="1"/>
  <c r="F323" i="15"/>
  <c r="J218" i="15"/>
  <c r="M218" i="15"/>
  <c r="Q218" i="15" s="1"/>
  <c r="S218" i="15" s="1"/>
  <c r="F126" i="15"/>
  <c r="K254" i="11"/>
  <c r="J256" i="11"/>
  <c r="I61" i="15"/>
  <c r="K61" i="15" s="1"/>
  <c r="J223" i="11"/>
  <c r="F61" i="15"/>
  <c r="O61" i="15" s="1"/>
  <c r="J216" i="11"/>
  <c r="G254" i="11"/>
  <c r="H214" i="11"/>
  <c r="I74" i="15"/>
  <c r="K74" i="15" s="1"/>
  <c r="C209" i="11"/>
  <c r="I63" i="15"/>
  <c r="K63" i="15" s="1"/>
  <c r="F214" i="11"/>
  <c r="H47" i="15"/>
  <c r="J180" i="11"/>
  <c r="F55" i="15"/>
  <c r="C188" i="11"/>
  <c r="I134" i="15"/>
  <c r="K134" i="15" s="1"/>
  <c r="G182" i="11"/>
  <c r="D182" i="11"/>
  <c r="H112" i="15"/>
  <c r="L112" i="15" s="1"/>
  <c r="F257" i="11"/>
  <c r="F222" i="11"/>
  <c r="F36" i="7"/>
  <c r="I198" i="11"/>
  <c r="I226" i="15"/>
  <c r="K226" i="15" s="1"/>
  <c r="C186" i="11"/>
  <c r="I244" i="11"/>
  <c r="M216" i="15"/>
  <c r="Q216" i="15" s="1"/>
  <c r="S216" i="15" s="1"/>
  <c r="M77" i="15"/>
  <c r="Q77" i="15" s="1"/>
  <c r="S77" i="15" s="1"/>
  <c r="M131" i="15"/>
  <c r="Q131" i="15" s="1"/>
  <c r="S131" i="15" s="1"/>
  <c r="H157" i="15"/>
  <c r="G66" i="15"/>
  <c r="M209" i="15"/>
  <c r="Q209" i="15" s="1"/>
  <c r="S209" i="15" s="1"/>
  <c r="J183" i="15"/>
  <c r="N183" i="15" s="1"/>
  <c r="T183" i="15" s="1"/>
  <c r="J70" i="15"/>
  <c r="J36" i="15"/>
  <c r="I181" i="15"/>
  <c r="K181" i="15" s="1"/>
  <c r="J76" i="15"/>
  <c r="G69" i="15"/>
  <c r="L69" i="15" s="1"/>
  <c r="M196" i="15"/>
  <c r="Q196" i="15" s="1"/>
  <c r="S196" i="15" s="1"/>
  <c r="M197" i="15"/>
  <c r="Q197" i="15" s="1"/>
  <c r="S197" i="15" s="1"/>
  <c r="G71" i="15"/>
  <c r="I154" i="15"/>
  <c r="K154" i="15" s="1"/>
  <c r="H161" i="15"/>
  <c r="F161" i="15"/>
  <c r="O161" i="15" s="1"/>
  <c r="J60" i="15"/>
  <c r="J114" i="15"/>
  <c r="H307" i="15"/>
  <c r="F124" i="15"/>
  <c r="O124" i="15" s="1"/>
  <c r="M192" i="15"/>
  <c r="Q192" i="15" s="1"/>
  <c r="S192" i="15" s="1"/>
  <c r="F200" i="15"/>
  <c r="M308" i="15"/>
  <c r="Q308" i="15" s="1"/>
  <c r="S308" i="15" s="1"/>
  <c r="G225" i="15"/>
  <c r="G331" i="15"/>
  <c r="G311" i="15"/>
  <c r="J194" i="11"/>
  <c r="J216" i="15"/>
  <c r="I131" i="15"/>
  <c r="K131" i="15" s="1"/>
  <c r="F66" i="15"/>
  <c r="J209" i="15"/>
  <c r="I70" i="15"/>
  <c r="K70" i="15" s="1"/>
  <c r="M139" i="15"/>
  <c r="Q139" i="15" s="1"/>
  <c r="S139" i="15" s="1"/>
  <c r="I36" i="15"/>
  <c r="K36" i="15" s="1"/>
  <c r="I76" i="15"/>
  <c r="K76" i="15" s="1"/>
  <c r="M49" i="15"/>
  <c r="Q49" i="15" s="1"/>
  <c r="S49" i="15" s="1"/>
  <c r="G146" i="15"/>
  <c r="J196" i="15"/>
  <c r="N196" i="15" s="1"/>
  <c r="T196" i="15" s="1"/>
  <c r="V196" i="15" s="1"/>
  <c r="M115" i="15"/>
  <c r="Q115" i="15" s="1"/>
  <c r="S115" i="15" s="1"/>
  <c r="G161" i="15"/>
  <c r="I60" i="15"/>
  <c r="K60" i="15" s="1"/>
  <c r="G62" i="15"/>
  <c r="I206" i="15"/>
  <c r="K206" i="15" s="1"/>
  <c r="M327" i="15"/>
  <c r="Q327" i="15" s="1"/>
  <c r="S327" i="15" s="1"/>
  <c r="F194" i="15"/>
  <c r="I207" i="15"/>
  <c r="K207" i="15" s="1"/>
  <c r="F180" i="15"/>
  <c r="F35" i="5"/>
  <c r="E143" i="11"/>
  <c r="F46" i="7"/>
  <c r="F38" i="7"/>
  <c r="F50" i="7"/>
  <c r="F61" i="4"/>
  <c r="C196" i="11"/>
  <c r="F72" i="4"/>
  <c r="F64" i="4"/>
  <c r="F48" i="4"/>
  <c r="E186" i="11"/>
  <c r="F48" i="6"/>
  <c r="H178" i="11"/>
  <c r="H306" i="15"/>
  <c r="J316" i="15"/>
  <c r="H305" i="15"/>
  <c r="G211" i="15"/>
  <c r="I211" i="15"/>
  <c r="K211" i="15" s="1"/>
  <c r="G125" i="15"/>
  <c r="L125" i="15" s="1"/>
  <c r="M142" i="15"/>
  <c r="Q142" i="15" s="1"/>
  <c r="S142" i="15" s="1"/>
  <c r="K252" i="11"/>
  <c r="J254" i="11"/>
  <c r="E198" i="11"/>
  <c r="H57" i="15"/>
  <c r="J221" i="11"/>
  <c r="G57" i="15"/>
  <c r="J214" i="11"/>
  <c r="G252" i="11"/>
  <c r="G47" i="15"/>
  <c r="G211" i="11"/>
  <c r="J63" i="15"/>
  <c r="F60" i="15"/>
  <c r="O60" i="15" s="1"/>
  <c r="E211" i="11"/>
  <c r="H63" i="15"/>
  <c r="K208" i="11"/>
  <c r="I197" i="11"/>
  <c r="F40" i="15"/>
  <c r="F178" i="11"/>
  <c r="M44" i="15"/>
  <c r="Q44" i="15" s="1"/>
  <c r="S44" i="15" s="1"/>
  <c r="J127" i="15"/>
  <c r="G179" i="11"/>
  <c r="J161" i="11"/>
  <c r="G246" i="11"/>
  <c r="F56" i="6"/>
  <c r="J201" i="15"/>
  <c r="N201" i="15" s="1"/>
  <c r="T201" i="15" s="1"/>
  <c r="V201" i="15" s="1"/>
  <c r="F182" i="11"/>
  <c r="H215" i="11"/>
  <c r="G199" i="15"/>
  <c r="J77" i="15"/>
  <c r="G157" i="15"/>
  <c r="J181" i="15"/>
  <c r="G197" i="15"/>
  <c r="M154" i="15"/>
  <c r="Q154" i="15" s="1"/>
  <c r="S154" i="15" s="1"/>
  <c r="M136" i="15"/>
  <c r="Q136" i="15" s="1"/>
  <c r="S136" i="15" s="1"/>
  <c r="I114" i="15"/>
  <c r="K114" i="15" s="1"/>
  <c r="G307" i="15"/>
  <c r="H192" i="15"/>
  <c r="F67" i="6"/>
  <c r="D181" i="11"/>
  <c r="G224" i="11"/>
  <c r="G37" i="15"/>
  <c r="F328" i="15"/>
  <c r="F48" i="7"/>
  <c r="F31" i="7"/>
  <c r="F53" i="4"/>
  <c r="J255" i="11"/>
  <c r="G210" i="11"/>
  <c r="M65" i="15"/>
  <c r="Q65" i="15" s="1"/>
  <c r="S65" i="15" s="1"/>
  <c r="F36" i="4"/>
  <c r="F163" i="11"/>
  <c r="H158" i="11"/>
  <c r="D213" i="11"/>
  <c r="E182" i="11"/>
  <c r="I329" i="15"/>
  <c r="K329" i="15" s="1"/>
  <c r="G314" i="15"/>
  <c r="G316" i="15"/>
  <c r="F201" i="15"/>
  <c r="M234" i="15"/>
  <c r="Q234" i="15" s="1"/>
  <c r="S234" i="15" s="1"/>
  <c r="H148" i="15"/>
  <c r="L148" i="15" s="1"/>
  <c r="F141" i="15"/>
  <c r="L141" i="15" s="1"/>
  <c r="K250" i="11"/>
  <c r="J252" i="11"/>
  <c r="E196" i="11"/>
  <c r="J44" i="15"/>
  <c r="J219" i="11"/>
  <c r="I44" i="15"/>
  <c r="K44" i="15" s="1"/>
  <c r="K211" i="11"/>
  <c r="G250" i="11"/>
  <c r="J41" i="15"/>
  <c r="D209" i="11"/>
  <c r="H60" i="15"/>
  <c r="I193" i="11"/>
  <c r="I58" i="15"/>
  <c r="K58" i="15" s="1"/>
  <c r="F144" i="11"/>
  <c r="H58" i="15"/>
  <c r="G195" i="11"/>
  <c r="F197" i="11"/>
  <c r="J73" i="15"/>
  <c r="F196" i="11"/>
  <c r="F33" i="15"/>
  <c r="O33" i="15" s="1"/>
  <c r="P33" i="15" s="1"/>
  <c r="I182" i="11"/>
  <c r="K176" i="11"/>
  <c r="J71" i="15"/>
  <c r="N71" i="15" s="1"/>
  <c r="T71" i="15" s="1"/>
  <c r="V71" i="15" s="1"/>
  <c r="H176" i="11"/>
  <c r="M41" i="15"/>
  <c r="Q41" i="15" s="1"/>
  <c r="S41" i="15" s="1"/>
  <c r="F157" i="11"/>
  <c r="C241" i="11"/>
  <c r="F213" i="11"/>
  <c r="G224" i="15"/>
  <c r="D190" i="11"/>
  <c r="C176" i="11"/>
  <c r="I199" i="15"/>
  <c r="K199" i="15" s="1"/>
  <c r="F216" i="15"/>
  <c r="H151" i="11"/>
  <c r="J129" i="15"/>
  <c r="I77" i="15"/>
  <c r="K77" i="15" s="1"/>
  <c r="F131" i="15"/>
  <c r="M66" i="15"/>
  <c r="Q66" i="15" s="1"/>
  <c r="S66" i="15" s="1"/>
  <c r="I209" i="15"/>
  <c r="K209" i="15" s="1"/>
  <c r="M135" i="15"/>
  <c r="Q135" i="15" s="1"/>
  <c r="S135" i="15" s="1"/>
  <c r="G70" i="15"/>
  <c r="J139" i="15"/>
  <c r="N139" i="15" s="1"/>
  <c r="T139" i="15" s="1"/>
  <c r="V139" i="15" s="1"/>
  <c r="G181" i="15"/>
  <c r="J246" i="11"/>
  <c r="H56" i="15"/>
  <c r="D216" i="11"/>
  <c r="F37" i="15"/>
  <c r="F23" i="6"/>
  <c r="F28" i="5"/>
  <c r="J206" i="15"/>
  <c r="I259" i="11"/>
  <c r="F53" i="6"/>
  <c r="F42" i="3"/>
  <c r="J147" i="15"/>
  <c r="K220" i="11"/>
  <c r="F22" i="4"/>
  <c r="C237" i="11"/>
  <c r="I257" i="11"/>
  <c r="F53" i="3"/>
  <c r="M151" i="15"/>
  <c r="Q151" i="15" s="1"/>
  <c r="S151" i="15" s="1"/>
  <c r="F236" i="11"/>
  <c r="C197" i="11"/>
  <c r="H324" i="15"/>
  <c r="F228" i="15"/>
  <c r="J228" i="15"/>
  <c r="H187" i="15"/>
  <c r="M188" i="15"/>
  <c r="Q188" i="15" s="1"/>
  <c r="S188" i="15" s="1"/>
  <c r="G145" i="15"/>
  <c r="H309" i="15"/>
  <c r="K248" i="11"/>
  <c r="J250" i="11"/>
  <c r="E194" i="11"/>
  <c r="H43" i="15"/>
  <c r="K216" i="11"/>
  <c r="H258" i="11"/>
  <c r="K209" i="11"/>
  <c r="G248" i="11"/>
  <c r="M314" i="15"/>
  <c r="Q314" i="15" s="1"/>
  <c r="S314" i="15" s="1"/>
  <c r="J190" i="11"/>
  <c r="I45" i="15"/>
  <c r="K45" i="15" s="1"/>
  <c r="J55" i="15"/>
  <c r="N55" i="15" s="1"/>
  <c r="T55" i="15" s="1"/>
  <c r="I253" i="11"/>
  <c r="F193" i="11"/>
  <c r="J32" i="15"/>
  <c r="I194" i="11"/>
  <c r="I32" i="15"/>
  <c r="K32" i="15" s="1"/>
  <c r="M72" i="15"/>
  <c r="Q72" i="15" s="1"/>
  <c r="S72" i="15" s="1"/>
  <c r="E188" i="11"/>
  <c r="I306" i="15"/>
  <c r="K306" i="15" s="1"/>
  <c r="G174" i="11"/>
  <c r="G68" i="15"/>
  <c r="D174" i="11"/>
  <c r="C151" i="11"/>
  <c r="I236" i="11"/>
  <c r="K194" i="11"/>
  <c r="J187" i="15"/>
  <c r="N187" i="15" s="1"/>
  <c r="T187" i="15" s="1"/>
  <c r="F186" i="11"/>
  <c r="J140" i="15"/>
  <c r="H159" i="11"/>
  <c r="D233" i="11"/>
  <c r="I216" i="15"/>
  <c r="K216" i="15" s="1"/>
  <c r="I155" i="11"/>
  <c r="M33" i="15"/>
  <c r="Q33" i="15" s="1"/>
  <c r="S33" i="15" s="1"/>
  <c r="I129" i="15"/>
  <c r="K129" i="15" s="1"/>
  <c r="H77" i="15"/>
  <c r="H131" i="15"/>
  <c r="M303" i="15"/>
  <c r="Q303" i="15" s="1"/>
  <c r="S303" i="15" s="1"/>
  <c r="G76" i="15"/>
  <c r="I49" i="15"/>
  <c r="K49" i="15" s="1"/>
  <c r="O49" i="15" s="1"/>
  <c r="M146" i="15"/>
  <c r="Q146" i="15" s="1"/>
  <c r="S146" i="15" s="1"/>
  <c r="H128" i="15"/>
  <c r="F197" i="15"/>
  <c r="H189" i="15"/>
  <c r="J154" i="15"/>
  <c r="I179" i="15"/>
  <c r="K179" i="15" s="1"/>
  <c r="H115" i="15"/>
  <c r="G313" i="15"/>
  <c r="M206" i="15"/>
  <c r="Q206" i="15" s="1"/>
  <c r="S206" i="15" s="1"/>
  <c r="G192" i="15"/>
  <c r="M207" i="15"/>
  <c r="Q207" i="15" s="1"/>
  <c r="S207" i="15" s="1"/>
  <c r="H191" i="15"/>
  <c r="L191" i="15" s="1"/>
  <c r="J177" i="15"/>
  <c r="G202" i="15"/>
  <c r="H312" i="15"/>
  <c r="F318" i="15"/>
  <c r="J331" i="15"/>
  <c r="F49" i="3"/>
  <c r="J155" i="15"/>
  <c r="F143" i="11"/>
  <c r="F189" i="15"/>
  <c r="C216" i="11"/>
  <c r="M37" i="15"/>
  <c r="Q37" i="15" s="1"/>
  <c r="S37" i="15" s="1"/>
  <c r="F37" i="4"/>
  <c r="J211" i="15"/>
  <c r="F43" i="3"/>
  <c r="F181" i="11"/>
  <c r="E176" i="11"/>
  <c r="G175" i="11"/>
  <c r="K259" i="11"/>
  <c r="F45" i="7"/>
  <c r="F65" i="6"/>
  <c r="F52" i="7"/>
  <c r="D244" i="11"/>
  <c r="G225" i="11"/>
  <c r="G177" i="11"/>
  <c r="F32" i="4"/>
  <c r="G184" i="11"/>
  <c r="F215" i="11"/>
  <c r="G306" i="15"/>
  <c r="I205" i="15"/>
  <c r="K205" i="15" s="1"/>
  <c r="F225" i="15"/>
  <c r="O225" i="15" s="1"/>
  <c r="P225" i="15" s="1"/>
  <c r="M178" i="15"/>
  <c r="Q178" i="15" s="1"/>
  <c r="S178" i="15" s="1"/>
  <c r="F236" i="15"/>
  <c r="O236" i="15" s="1"/>
  <c r="P236" i="15" s="1"/>
  <c r="M201" i="15"/>
  <c r="Q201" i="15" s="1"/>
  <c r="S201" i="15" s="1"/>
  <c r="M311" i="15"/>
  <c r="Q311" i="15" s="1"/>
  <c r="S311" i="15" s="1"/>
  <c r="F311" i="15"/>
  <c r="K245" i="11"/>
  <c r="H207" i="15"/>
  <c r="H254" i="11"/>
  <c r="F315" i="15"/>
  <c r="H243" i="11"/>
  <c r="F231" i="15"/>
  <c r="O231" i="15" s="1"/>
  <c r="K185" i="11"/>
  <c r="H41" i="15"/>
  <c r="K197" i="11"/>
  <c r="F41" i="15"/>
  <c r="I187" i="11"/>
  <c r="D248" i="11"/>
  <c r="H187" i="11"/>
  <c r="I219" i="15"/>
  <c r="K219" i="15" s="1"/>
  <c r="G163" i="11"/>
  <c r="D242" i="11"/>
  <c r="M312" i="15"/>
  <c r="Q312" i="15" s="1"/>
  <c r="S312" i="15" s="1"/>
  <c r="F187" i="11"/>
  <c r="H40" i="15"/>
  <c r="K182" i="11"/>
  <c r="G200" i="15"/>
  <c r="F161" i="11"/>
  <c r="K163" i="11"/>
  <c r="H163" i="11"/>
  <c r="F43" i="6"/>
  <c r="G186" i="11"/>
  <c r="I118" i="15"/>
  <c r="K118" i="15" s="1"/>
  <c r="F179" i="11"/>
  <c r="F153" i="11"/>
  <c r="C251" i="11"/>
  <c r="H199" i="15"/>
  <c r="G129" i="15"/>
  <c r="F77" i="15"/>
  <c r="F209" i="15"/>
  <c r="I135" i="15"/>
  <c r="K135" i="15" s="1"/>
  <c r="M181" i="15"/>
  <c r="Q181" i="15" s="1"/>
  <c r="S181" i="15" s="1"/>
  <c r="J303" i="15"/>
  <c r="N303" i="15" s="1"/>
  <c r="T303" i="15" s="1"/>
  <c r="V303" i="15" s="1"/>
  <c r="F128" i="15"/>
  <c r="O128" i="15" s="1"/>
  <c r="H144" i="15"/>
  <c r="I233" i="15"/>
  <c r="K233" i="15" s="1"/>
  <c r="M189" i="15"/>
  <c r="Q189" i="15" s="1"/>
  <c r="S189" i="15" s="1"/>
  <c r="J223" i="15"/>
  <c r="F134" i="15"/>
  <c r="G212" i="15"/>
  <c r="F145" i="15"/>
  <c r="H145" i="15"/>
  <c r="F232" i="15"/>
  <c r="O232" i="15" s="1"/>
  <c r="H150" i="15"/>
  <c r="G118" i="15"/>
  <c r="L118" i="15" s="1"/>
  <c r="F217" i="15"/>
  <c r="O217" i="15" s="1"/>
  <c r="M202" i="15"/>
  <c r="Q202" i="15" s="1"/>
  <c r="S202" i="15" s="1"/>
  <c r="H211" i="15"/>
  <c r="F332" i="15"/>
  <c r="G308" i="15"/>
  <c r="J312" i="15"/>
  <c r="F317" i="15"/>
  <c r="I37" i="15"/>
  <c r="K37" i="15" s="1"/>
  <c r="F205" i="15"/>
  <c r="M137" i="15"/>
  <c r="Q137" i="15" s="1"/>
  <c r="S137" i="15" s="1"/>
  <c r="M47" i="15"/>
  <c r="Q47" i="15" s="1"/>
  <c r="S47" i="15" s="1"/>
  <c r="G143" i="11"/>
  <c r="J37" i="15"/>
  <c r="I73" i="15"/>
  <c r="K73" i="15" s="1"/>
  <c r="H162" i="11"/>
  <c r="D254" i="11"/>
  <c r="F29" i="6"/>
  <c r="F55" i="3"/>
  <c r="F41" i="6"/>
  <c r="F57" i="6"/>
  <c r="F26" i="7"/>
  <c r="J196" i="11"/>
  <c r="F44" i="3"/>
  <c r="J310" i="15"/>
  <c r="F40" i="4"/>
  <c r="F198" i="11"/>
  <c r="M46" i="15"/>
  <c r="Q46" i="15" s="1"/>
  <c r="S46" i="15" s="1"/>
  <c r="C221" i="11"/>
  <c r="G324" i="15"/>
  <c r="I198" i="15"/>
  <c r="K198" i="15" s="1"/>
  <c r="J311" i="15"/>
  <c r="F218" i="15"/>
  <c r="O218" i="15" s="1"/>
  <c r="H221" i="15"/>
  <c r="G233" i="15"/>
  <c r="J207" i="15"/>
  <c r="K243" i="11"/>
  <c r="J202" i="15"/>
  <c r="I258" i="11"/>
  <c r="H252" i="11"/>
  <c r="F202" i="15"/>
  <c r="H241" i="11"/>
  <c r="H201" i="15"/>
  <c r="H259" i="11"/>
  <c r="C198" i="11"/>
  <c r="M213" i="15"/>
  <c r="Q213" i="15" s="1"/>
  <c r="S213" i="15" s="1"/>
  <c r="K183" i="11"/>
  <c r="I195" i="11"/>
  <c r="I185" i="11"/>
  <c r="K244" i="11"/>
  <c r="H185" i="11"/>
  <c r="F198" i="15"/>
  <c r="K159" i="11"/>
  <c r="K238" i="11"/>
  <c r="H203" i="15"/>
  <c r="H182" i="11"/>
  <c r="H33" i="15"/>
  <c r="M180" i="15"/>
  <c r="Q180" i="15" s="1"/>
  <c r="S180" i="15" s="1"/>
  <c r="H157" i="11"/>
  <c r="G157" i="11"/>
  <c r="C258" i="11"/>
  <c r="I159" i="11"/>
  <c r="G257" i="11"/>
  <c r="F218" i="11"/>
  <c r="H224" i="15"/>
  <c r="F176" i="11"/>
  <c r="K257" i="11"/>
  <c r="F199" i="15"/>
  <c r="G46" i="15"/>
  <c r="H135" i="15"/>
  <c r="H181" i="15"/>
  <c r="H65" i="15"/>
  <c r="H303" i="15"/>
  <c r="F235" i="15"/>
  <c r="O235" i="15" s="1"/>
  <c r="P235" i="15" s="1"/>
  <c r="G144" i="15"/>
  <c r="H233" i="15"/>
  <c r="H116" i="15"/>
  <c r="J189" i="15"/>
  <c r="I223" i="15"/>
  <c r="K223" i="15" s="1"/>
  <c r="H229" i="15"/>
  <c r="M313" i="15"/>
  <c r="Q313" i="15" s="1"/>
  <c r="S313" i="15" s="1"/>
  <c r="I322" i="15"/>
  <c r="K322" i="15" s="1"/>
  <c r="I194" i="15"/>
  <c r="K194" i="15" s="1"/>
  <c r="J192" i="15"/>
  <c r="G150" i="15"/>
  <c r="H119" i="15"/>
  <c r="M217" i="15"/>
  <c r="Q217" i="15" s="1"/>
  <c r="S217" i="15" s="1"/>
  <c r="I213" i="15"/>
  <c r="K213" i="15" s="1"/>
  <c r="J325" i="15"/>
  <c r="H321" i="15"/>
  <c r="M328" i="15"/>
  <c r="Q328" i="15" s="1"/>
  <c r="S328" i="15" s="1"/>
  <c r="G318" i="15"/>
  <c r="F333" i="15"/>
  <c r="E239" i="11"/>
  <c r="G152" i="15"/>
  <c r="F46" i="3"/>
  <c r="F44" i="15"/>
  <c r="K246" i="11"/>
  <c r="F39" i="3"/>
  <c r="F34" i="6"/>
  <c r="F25" i="7"/>
  <c r="F82" i="6"/>
  <c r="M220" i="15"/>
  <c r="Q220" i="15" s="1"/>
  <c r="S220" i="15" s="1"/>
  <c r="F83" i="6"/>
  <c r="F60" i="3"/>
  <c r="F71" i="4"/>
  <c r="F30" i="5"/>
  <c r="H253" i="11"/>
  <c r="H220" i="11"/>
  <c r="F46" i="15"/>
  <c r="I238" i="11"/>
  <c r="I311" i="15"/>
  <c r="K311" i="15" s="1"/>
  <c r="M326" i="15"/>
  <c r="Q326" i="15" s="1"/>
  <c r="S326" i="15" s="1"/>
  <c r="I221" i="15"/>
  <c r="K221" i="15" s="1"/>
  <c r="I218" i="15"/>
  <c r="K218" i="15" s="1"/>
  <c r="G126" i="15"/>
  <c r="I158" i="15"/>
  <c r="K158" i="15" s="1"/>
  <c r="G73" i="15"/>
  <c r="F64" i="15"/>
  <c r="O64" i="15" s="1"/>
  <c r="I160" i="15"/>
  <c r="K160" i="15" s="1"/>
  <c r="J137" i="15"/>
  <c r="K237" i="11"/>
  <c r="J245" i="11"/>
  <c r="H202" i="15"/>
  <c r="I245" i="11"/>
  <c r="J125" i="15"/>
  <c r="N125" i="15" s="1"/>
  <c r="T125" i="15" s="1"/>
  <c r="V125" i="15" s="1"/>
  <c r="H235" i="11"/>
  <c r="J179" i="15"/>
  <c r="H251" i="11"/>
  <c r="H179" i="15"/>
  <c r="D245" i="11"/>
  <c r="K177" i="11"/>
  <c r="F210" i="15"/>
  <c r="K253" i="11"/>
  <c r="J187" i="11"/>
  <c r="I179" i="11"/>
  <c r="J219" i="15"/>
  <c r="H179" i="11"/>
  <c r="F196" i="15"/>
  <c r="J123" i="15"/>
  <c r="N123" i="15" s="1"/>
  <c r="T123" i="15" s="1"/>
  <c r="V123" i="15" s="1"/>
  <c r="C229" i="11"/>
  <c r="D249" i="11"/>
  <c r="C252" i="11"/>
  <c r="M56" i="15"/>
  <c r="Q56" i="15" s="1"/>
  <c r="S56" i="15" s="1"/>
  <c r="H238" i="11"/>
  <c r="F250" i="11"/>
  <c r="F241" i="11"/>
  <c r="J151" i="11"/>
  <c r="G241" i="11"/>
  <c r="F64" i="6"/>
  <c r="H186" i="11"/>
  <c r="H154" i="15"/>
  <c r="F70" i="15"/>
  <c r="M199" i="15"/>
  <c r="Q199" i="15" s="1"/>
  <c r="S199" i="15" s="1"/>
  <c r="F159" i="11"/>
  <c r="E193" i="11"/>
  <c r="I138" i="15"/>
  <c r="K138" i="15" s="1"/>
  <c r="F133" i="15"/>
  <c r="L133" i="15" s="1"/>
  <c r="O35" i="15"/>
  <c r="P35" i="15" s="1"/>
  <c r="O34" i="15"/>
  <c r="P34" i="15" s="1"/>
  <c r="O36" i="15"/>
  <c r="P36" i="15" s="1"/>
  <c r="G188" i="11"/>
  <c r="F37" i="6"/>
  <c r="F60" i="4"/>
  <c r="M224" i="15"/>
  <c r="Q224" i="15" s="1"/>
  <c r="S224" i="15" s="1"/>
  <c r="F50" i="3"/>
  <c r="E327" i="9"/>
  <c r="D327" i="9"/>
  <c r="L280" i="15"/>
  <c r="G165" i="15"/>
  <c r="L266" i="15"/>
  <c r="N237" i="15"/>
  <c r="T237" i="15" s="1"/>
  <c r="V237" i="15" s="1"/>
  <c r="N250" i="15"/>
  <c r="T250" i="15" s="1"/>
  <c r="N230" i="15"/>
  <c r="T230" i="15" s="1"/>
  <c r="V230" i="15" s="1"/>
  <c r="C240" i="11"/>
  <c r="O169" i="15"/>
  <c r="H193" i="11"/>
  <c r="M120" i="15"/>
  <c r="Q120" i="15" s="1"/>
  <c r="S120" i="15" s="1"/>
  <c r="J242" i="11"/>
  <c r="H239" i="11"/>
  <c r="I235" i="11"/>
  <c r="K214" i="11"/>
  <c r="F130" i="15"/>
  <c r="O130" i="15" s="1"/>
  <c r="K239" i="11"/>
  <c r="H42" i="15"/>
  <c r="L93" i="15"/>
  <c r="H318" i="15"/>
  <c r="J304" i="15"/>
  <c r="J225" i="15"/>
  <c r="N225" i="15" s="1"/>
  <c r="T225" i="15" s="1"/>
  <c r="V225" i="15" s="1"/>
  <c r="M305" i="15"/>
  <c r="Q305" i="15" s="1"/>
  <c r="S305" i="15" s="1"/>
  <c r="M324" i="15"/>
  <c r="Q324" i="15" s="1"/>
  <c r="S324" i="15" s="1"/>
  <c r="F175" i="15"/>
  <c r="I46" i="15"/>
  <c r="K46" i="15" s="1"/>
  <c r="H151" i="15"/>
  <c r="F22" i="5"/>
  <c r="K157" i="11"/>
  <c r="F73" i="4"/>
  <c r="K180" i="11"/>
  <c r="K218" i="11"/>
  <c r="G233" i="11"/>
  <c r="I240" i="11"/>
  <c r="F27" i="5"/>
  <c r="O52" i="15"/>
  <c r="N89" i="15"/>
  <c r="T89" i="15" s="1"/>
  <c r="V89" i="15" s="1"/>
  <c r="L289" i="15"/>
  <c r="N227" i="15"/>
  <c r="T227" i="15" s="1"/>
  <c r="V227" i="15" s="1"/>
  <c r="N291" i="15"/>
  <c r="T291" i="15" s="1"/>
  <c r="V291" i="15" s="1"/>
  <c r="N98" i="15"/>
  <c r="T98" i="15" s="1"/>
  <c r="O20" i="15"/>
  <c r="L20" i="15"/>
  <c r="E261" i="9"/>
  <c r="E222" i="11" s="1"/>
  <c r="D261" i="9"/>
  <c r="D222" i="11" s="1"/>
  <c r="L251" i="15"/>
  <c r="N255" i="15"/>
  <c r="T255" i="15" s="1"/>
  <c r="L86" i="15"/>
  <c r="N270" i="15"/>
  <c r="T270" i="15" s="1"/>
  <c r="V270" i="15" s="1"/>
  <c r="D128" i="9"/>
  <c r="D165" i="11" s="1"/>
  <c r="N42" i="15"/>
  <c r="T42" i="15" s="1"/>
  <c r="V42" i="15" s="1"/>
  <c r="D224" i="9"/>
  <c r="E224" i="9"/>
  <c r="O221" i="15"/>
  <c r="O222" i="15"/>
  <c r="O219" i="15"/>
  <c r="O227" i="15"/>
  <c r="P227" i="15" s="1"/>
  <c r="I138" i="11"/>
  <c r="I172" i="15"/>
  <c r="K172" i="15" s="1"/>
  <c r="N167" i="15"/>
  <c r="T167" i="15" s="1"/>
  <c r="V167" i="15" s="1"/>
  <c r="L108" i="15"/>
  <c r="L102" i="15"/>
  <c r="O102" i="15"/>
  <c r="N149" i="15"/>
  <c r="T149" i="15" s="1"/>
  <c r="V149" i="15" s="1"/>
  <c r="L277" i="15"/>
  <c r="N252" i="15"/>
  <c r="T252" i="15" s="1"/>
  <c r="V252" i="15" s="1"/>
  <c r="L238" i="15"/>
  <c r="I14" i="15"/>
  <c r="K14" i="15" s="1"/>
  <c r="O105" i="15"/>
  <c r="L105" i="15"/>
  <c r="L262" i="15"/>
  <c r="L245" i="15"/>
  <c r="L91" i="15"/>
  <c r="N245" i="15"/>
  <c r="T245" i="15" s="1"/>
  <c r="V245" i="15" s="1"/>
  <c r="N263" i="15"/>
  <c r="T263" i="15" s="1"/>
  <c r="V263" i="15" s="1"/>
  <c r="N278" i="15"/>
  <c r="T278" i="15" s="1"/>
  <c r="V278" i="15" s="1"/>
  <c r="N294" i="15"/>
  <c r="T294" i="15" s="1"/>
  <c r="V294" i="15" s="1"/>
  <c r="L281" i="15"/>
  <c r="L117" i="15"/>
  <c r="N238" i="15"/>
  <c r="T238" i="15" s="1"/>
  <c r="V238" i="15" s="1"/>
  <c r="L260" i="15"/>
  <c r="O109" i="15"/>
  <c r="L109" i="15"/>
  <c r="N133" i="15"/>
  <c r="T133" i="15" s="1"/>
  <c r="V133" i="15" s="1"/>
  <c r="N39" i="15"/>
  <c r="T39" i="15" s="1"/>
  <c r="E320" i="9"/>
  <c r="D320" i="9"/>
  <c r="O24" i="15"/>
  <c r="L24" i="15"/>
  <c r="C222" i="11"/>
  <c r="G235" i="15"/>
  <c r="G136" i="15"/>
  <c r="I236" i="15"/>
  <c r="K236" i="15" s="1"/>
  <c r="H59" i="15"/>
  <c r="G242" i="11"/>
  <c r="H222" i="11"/>
  <c r="M195" i="15"/>
  <c r="Q195" i="15" s="1"/>
  <c r="S195" i="15" s="1"/>
  <c r="I132" i="15"/>
  <c r="K132" i="15" s="1"/>
  <c r="O132" i="15" s="1"/>
  <c r="G251" i="11"/>
  <c r="C228" i="11"/>
  <c r="I165" i="15"/>
  <c r="K165" i="15" s="1"/>
  <c r="H245" i="11"/>
  <c r="I237" i="11"/>
  <c r="J225" i="11"/>
  <c r="I137" i="15"/>
  <c r="K137" i="15" s="1"/>
  <c r="K241" i="11"/>
  <c r="J43" i="15"/>
  <c r="N103" i="15"/>
  <c r="T103" i="15" s="1"/>
  <c r="V103" i="15" s="1"/>
  <c r="M221" i="15"/>
  <c r="Q221" i="15" s="1"/>
  <c r="S221" i="15" s="1"/>
  <c r="J185" i="15"/>
  <c r="F314" i="15"/>
  <c r="M304" i="15"/>
  <c r="Q304" i="15" s="1"/>
  <c r="S304" i="15" s="1"/>
  <c r="J46" i="15"/>
  <c r="F32" i="7"/>
  <c r="I151" i="15"/>
  <c r="K151" i="15" s="1"/>
  <c r="F65" i="4"/>
  <c r="N31" i="15"/>
  <c r="T31" i="15" s="1"/>
  <c r="V31" i="15" s="1"/>
  <c r="H114" i="15"/>
  <c r="F229" i="11"/>
  <c r="F56" i="3"/>
  <c r="E232" i="9"/>
  <c r="H48" i="15"/>
  <c r="D263" i="9"/>
  <c r="D224" i="11" s="1"/>
  <c r="E175" i="11"/>
  <c r="N18" i="15"/>
  <c r="T18" i="15" s="1"/>
  <c r="V18" i="15" s="1"/>
  <c r="N4" i="15"/>
  <c r="T4" i="15" s="1"/>
  <c r="V4" i="15" s="1"/>
  <c r="N176" i="15"/>
  <c r="T176" i="15" s="1"/>
  <c r="V176" i="15" s="1"/>
  <c r="N290" i="15"/>
  <c r="T290" i="15" s="1"/>
  <c r="V290" i="15" s="1"/>
  <c r="N297" i="15"/>
  <c r="T297" i="15" s="1"/>
  <c r="L296" i="15"/>
  <c r="N19" i="15"/>
  <c r="T19" i="15" s="1"/>
  <c r="V19" i="15" s="1"/>
  <c r="O168" i="15"/>
  <c r="E297" i="9"/>
  <c r="E258" i="11" s="1"/>
  <c r="D297" i="9"/>
  <c r="D258" i="11" s="1"/>
  <c r="E252" i="9"/>
  <c r="E156" i="11" s="1"/>
  <c r="D252" i="9"/>
  <c r="D156" i="11" s="1"/>
  <c r="D267" i="9"/>
  <c r="D228" i="11" s="1"/>
  <c r="D295" i="9"/>
  <c r="D256" i="11" s="1"/>
  <c r="D233" i="9"/>
  <c r="D144" i="11" s="1"/>
  <c r="N269" i="15"/>
  <c r="T269" i="15" s="1"/>
  <c r="V269" i="15" s="1"/>
  <c r="L88" i="15"/>
  <c r="N285" i="15"/>
  <c r="T285" i="15" s="1"/>
  <c r="V285" i="15" s="1"/>
  <c r="N239" i="15"/>
  <c r="T239" i="15" s="1"/>
  <c r="V239" i="15" s="1"/>
  <c r="L16" i="15"/>
  <c r="O16" i="15"/>
  <c r="O11" i="15"/>
  <c r="L11" i="15"/>
  <c r="L79" i="15"/>
  <c r="D302" i="9"/>
  <c r="O27" i="15"/>
  <c r="E296" i="9"/>
  <c r="E257" i="11" s="1"/>
  <c r="D296" i="9"/>
  <c r="D257" i="11" s="1"/>
  <c r="O103" i="15"/>
  <c r="L299" i="15"/>
  <c r="L292" i="15"/>
  <c r="L252" i="15"/>
  <c r="N286" i="15"/>
  <c r="T286" i="15" s="1"/>
  <c r="V286" i="15" s="1"/>
  <c r="N110" i="15"/>
  <c r="T110" i="15" s="1"/>
  <c r="V110" i="15" s="1"/>
  <c r="L285" i="15"/>
  <c r="N254" i="15"/>
  <c r="T254" i="15" s="1"/>
  <c r="N258" i="15"/>
  <c r="T258" i="15" s="1"/>
  <c r="V258" i="15" s="1"/>
  <c r="N288" i="15"/>
  <c r="T288" i="15" s="1"/>
  <c r="V288" i="15" s="1"/>
  <c r="L257" i="15"/>
  <c r="O6" i="15"/>
  <c r="L6" i="15"/>
  <c r="R3" i="15"/>
  <c r="R4" i="15" s="1"/>
  <c r="R5" i="15" s="1"/>
  <c r="R6" i="15" s="1"/>
  <c r="R7" i="15" s="1"/>
  <c r="R8" i="15" s="1"/>
  <c r="R9" i="15" s="1"/>
  <c r="R10" i="15" s="1"/>
  <c r="R11" i="15" s="1"/>
  <c r="R12" i="15" s="1"/>
  <c r="R13" i="15" s="1"/>
  <c r="R14" i="15" s="1"/>
  <c r="R15" i="15" s="1"/>
  <c r="R16" i="15" s="1"/>
  <c r="R17" i="15" s="1"/>
  <c r="R18" i="15" s="1"/>
  <c r="R19" i="15" s="1"/>
  <c r="R20" i="15" s="1"/>
  <c r="R21" i="15" s="1"/>
  <c r="R22" i="15" s="1"/>
  <c r="R23" i="15" s="1"/>
  <c r="R24" i="15" s="1"/>
  <c r="R25" i="15" s="1"/>
  <c r="R26" i="15" s="1"/>
  <c r="R27" i="15" s="1"/>
  <c r="R28" i="15" s="1"/>
  <c r="R29" i="15" s="1"/>
  <c r="R30" i="15" s="1"/>
  <c r="R31" i="15" s="1"/>
  <c r="R32" i="15" s="1"/>
  <c r="S3" i="15"/>
  <c r="O234" i="15"/>
  <c r="O233" i="15"/>
  <c r="N111" i="15"/>
  <c r="T111" i="15" s="1"/>
  <c r="V111" i="15" s="1"/>
  <c r="E223" i="9"/>
  <c r="E215" i="11" s="1"/>
  <c r="N79" i="15"/>
  <c r="T79" i="15" s="1"/>
  <c r="O166" i="15"/>
  <c r="N289" i="15"/>
  <c r="T289" i="15" s="1"/>
  <c r="V289" i="15" s="1"/>
  <c r="N51" i="15"/>
  <c r="T51" i="15" s="1"/>
  <c r="O28" i="15"/>
  <c r="L174" i="15"/>
  <c r="L243" i="15"/>
  <c r="E336" i="9"/>
  <c r="E174" i="9"/>
  <c r="D174" i="9"/>
  <c r="L293" i="15"/>
  <c r="O98" i="15"/>
  <c r="L98" i="15"/>
  <c r="P5" i="15"/>
  <c r="N266" i="15"/>
  <c r="T266" i="15" s="1"/>
  <c r="V266" i="15" s="1"/>
  <c r="L249" i="15"/>
  <c r="N251" i="15"/>
  <c r="T251" i="15" s="1"/>
  <c r="V251" i="15" s="1"/>
  <c r="N292" i="15"/>
  <c r="T292" i="15" s="1"/>
  <c r="V292" i="15" s="1"/>
  <c r="L274" i="15"/>
  <c r="N54" i="15"/>
  <c r="T54" i="15" s="1"/>
  <c r="V54" i="15" s="1"/>
  <c r="O167" i="15"/>
  <c r="N175" i="15"/>
  <c r="T175" i="15" s="1"/>
  <c r="V175" i="15" s="1"/>
  <c r="L265" i="15"/>
  <c r="O29" i="15"/>
  <c r="D285" i="9"/>
  <c r="D246" i="11" s="1"/>
  <c r="E285" i="9"/>
  <c r="E246" i="11" s="1"/>
  <c r="N15" i="15"/>
  <c r="T15" i="15" s="1"/>
  <c r="V15" i="15" s="1"/>
  <c r="L29" i="15"/>
  <c r="N171" i="15"/>
  <c r="T171" i="15" s="1"/>
  <c r="V171" i="15" s="1"/>
  <c r="D308" i="9"/>
  <c r="N104" i="15"/>
  <c r="T104" i="15" s="1"/>
  <c r="V104" i="15" s="1"/>
  <c r="N93" i="15"/>
  <c r="T93" i="15" s="1"/>
  <c r="V93" i="15" s="1"/>
  <c r="N78" i="15"/>
  <c r="T78" i="15" s="1"/>
  <c r="L290" i="15"/>
  <c r="N5" i="15"/>
  <c r="T5" i="15" s="1"/>
  <c r="V5" i="15" s="1"/>
  <c r="P21" i="15"/>
  <c r="D153" i="9"/>
  <c r="D177" i="11" s="1"/>
  <c r="E153" i="9"/>
  <c r="E177" i="11" s="1"/>
  <c r="L95" i="15"/>
  <c r="O12" i="15"/>
  <c r="N164" i="15"/>
  <c r="T164" i="15" s="1"/>
  <c r="N256" i="15"/>
  <c r="T256" i="15" s="1"/>
  <c r="L162" i="15"/>
  <c r="N319" i="15" l="1"/>
  <c r="T319" i="15" s="1"/>
  <c r="V319" i="15" s="1"/>
  <c r="N90" i="15"/>
  <c r="T90" i="15" s="1"/>
  <c r="V90" i="15" s="1"/>
  <c r="O165" i="15"/>
  <c r="O171" i="15"/>
  <c r="P171" i="15" s="1"/>
  <c r="L165" i="15"/>
  <c r="L194" i="15"/>
  <c r="O48" i="15"/>
  <c r="N323" i="15"/>
  <c r="T323" i="15" s="1"/>
  <c r="V323" i="15" s="1"/>
  <c r="N320" i="15"/>
  <c r="T320" i="15" s="1"/>
  <c r="N59" i="15"/>
  <c r="T59" i="15" s="1"/>
  <c r="V59" i="15" s="1"/>
  <c r="O178" i="15"/>
  <c r="O118" i="15"/>
  <c r="P118" i="15" s="1"/>
  <c r="L96" i="15"/>
  <c r="P96" i="15" s="1"/>
  <c r="L116" i="15"/>
  <c r="P116" i="15" s="1"/>
  <c r="N148" i="15"/>
  <c r="T148" i="15" s="1"/>
  <c r="V148" i="15" s="1"/>
  <c r="O120" i="15"/>
  <c r="P120" i="15" s="1"/>
  <c r="L329" i="15"/>
  <c r="N315" i="15"/>
  <c r="T315" i="15" s="1"/>
  <c r="N143" i="15"/>
  <c r="T143" i="15" s="1"/>
  <c r="V143" i="15" s="1"/>
  <c r="O40" i="15"/>
  <c r="O184" i="15"/>
  <c r="L193" i="15"/>
  <c r="L330" i="15"/>
  <c r="L155" i="15"/>
  <c r="L319" i="15"/>
  <c r="L322" i="15"/>
  <c r="L142" i="15"/>
  <c r="P142" i="15" s="1"/>
  <c r="N313" i="15"/>
  <c r="T313" i="15" s="1"/>
  <c r="N180" i="15"/>
  <c r="T180" i="15" s="1"/>
  <c r="V180" i="15" s="1"/>
  <c r="O138" i="15"/>
  <c r="P138" i="15" s="1"/>
  <c r="L323" i="15"/>
  <c r="N184" i="15"/>
  <c r="T184" i="15" s="1"/>
  <c r="V184" i="15" s="1"/>
  <c r="L42" i="15"/>
  <c r="P42" i="15" s="1"/>
  <c r="N112" i="15"/>
  <c r="T112" i="15" s="1"/>
  <c r="N307" i="15"/>
  <c r="T307" i="15" s="1"/>
  <c r="N308" i="15"/>
  <c r="T308" i="15" s="1"/>
  <c r="V308" i="15" s="1"/>
  <c r="N304" i="15"/>
  <c r="T304" i="15" s="1"/>
  <c r="V304" i="15" s="1"/>
  <c r="L190" i="15"/>
  <c r="L146" i="15"/>
  <c r="P146" i="15" s="1"/>
  <c r="L178" i="15"/>
  <c r="N193" i="15"/>
  <c r="T193" i="15" s="1"/>
  <c r="V193" i="15" s="1"/>
  <c r="L313" i="15"/>
  <c r="N113" i="15"/>
  <c r="T113" i="15" s="1"/>
  <c r="L331" i="15"/>
  <c r="N192" i="15"/>
  <c r="T192" i="15" s="1"/>
  <c r="V192" i="15" s="1"/>
  <c r="N155" i="15"/>
  <c r="T155" i="15" s="1"/>
  <c r="L123" i="15"/>
  <c r="L310" i="15"/>
  <c r="L309" i="15"/>
  <c r="L76" i="15"/>
  <c r="P76" i="15" s="1"/>
  <c r="N115" i="15"/>
  <c r="T115" i="15" s="1"/>
  <c r="L90" i="15"/>
  <c r="L139" i="15"/>
  <c r="P139" i="15" s="1"/>
  <c r="L65" i="15"/>
  <c r="P65" i="15" s="1"/>
  <c r="N312" i="15"/>
  <c r="T312" i="15" s="1"/>
  <c r="N330" i="15"/>
  <c r="T330" i="15" s="1"/>
  <c r="N331" i="15"/>
  <c r="T331" i="15" s="1"/>
  <c r="O47" i="15"/>
  <c r="L136" i="15"/>
  <c r="L156" i="15"/>
  <c r="P156" i="15" s="1"/>
  <c r="L206" i="15"/>
  <c r="O186" i="15"/>
  <c r="N328" i="15"/>
  <c r="T328" i="15" s="1"/>
  <c r="N186" i="15"/>
  <c r="T186" i="15" s="1"/>
  <c r="V186" i="15" s="1"/>
  <c r="L143" i="15"/>
  <c r="P143" i="15" s="1"/>
  <c r="N33" i="15"/>
  <c r="T33" i="15" s="1"/>
  <c r="V33" i="15" s="1"/>
  <c r="L186" i="15"/>
  <c r="N190" i="15"/>
  <c r="T190" i="15" s="1"/>
  <c r="L68" i="15"/>
  <c r="N68" i="15"/>
  <c r="T68" i="15" s="1"/>
  <c r="L30" i="15"/>
  <c r="P30" i="15" s="1"/>
  <c r="N228" i="15"/>
  <c r="T228" i="15" s="1"/>
  <c r="V228" i="15" s="1"/>
  <c r="L205" i="15"/>
  <c r="L209" i="15"/>
  <c r="L97" i="15"/>
  <c r="P97" i="15" s="1"/>
  <c r="L173" i="15"/>
  <c r="P173" i="15" s="1"/>
  <c r="O53" i="15"/>
  <c r="P53" i="15" s="1"/>
  <c r="N309" i="15"/>
  <c r="T309" i="15" s="1"/>
  <c r="V309" i="15" s="1"/>
  <c r="N325" i="15"/>
  <c r="T325" i="15" s="1"/>
  <c r="V325" i="15" s="1"/>
  <c r="N332" i="15"/>
  <c r="T332" i="15" s="1"/>
  <c r="V332" i="15" s="1"/>
  <c r="L164" i="15"/>
  <c r="P164" i="15" s="1"/>
  <c r="N317" i="15"/>
  <c r="T317" i="15" s="1"/>
  <c r="N305" i="15"/>
  <c r="T305" i="15" s="1"/>
  <c r="N231" i="15"/>
  <c r="T231" i="15" s="1"/>
  <c r="V231" i="15" s="1"/>
  <c r="L31" i="15"/>
  <c r="P31" i="15" s="1"/>
  <c r="N217" i="15"/>
  <c r="T217" i="15" s="1"/>
  <c r="N189" i="15"/>
  <c r="T189" i="15" s="1"/>
  <c r="L55" i="15"/>
  <c r="L221" i="15"/>
  <c r="P221" i="15" s="1"/>
  <c r="L320" i="15"/>
  <c r="L195" i="15"/>
  <c r="L327" i="15"/>
  <c r="N327" i="15"/>
  <c r="T327" i="15" s="1"/>
  <c r="V327" i="15" s="1"/>
  <c r="L321" i="15"/>
  <c r="L237" i="15"/>
  <c r="P237" i="15" s="1"/>
  <c r="N318" i="15"/>
  <c r="T318" i="15" s="1"/>
  <c r="V318" i="15" s="1"/>
  <c r="L328" i="15"/>
  <c r="L208" i="15"/>
  <c r="L204" i="15"/>
  <c r="N234" i="15"/>
  <c r="T234" i="15" s="1"/>
  <c r="V234" i="15" s="1"/>
  <c r="N222" i="15"/>
  <c r="T222" i="15" s="1"/>
  <c r="V222" i="15" s="1"/>
  <c r="L230" i="15"/>
  <c r="P230" i="15" s="1"/>
  <c r="N326" i="15"/>
  <c r="T326" i="15" s="1"/>
  <c r="V326" i="15" s="1"/>
  <c r="L317" i="15"/>
  <c r="L216" i="15"/>
  <c r="L325" i="15"/>
  <c r="N195" i="15"/>
  <c r="T195" i="15" s="1"/>
  <c r="V195" i="15" s="1"/>
  <c r="L332" i="15"/>
  <c r="L326" i="15"/>
  <c r="L187" i="15"/>
  <c r="L312" i="15"/>
  <c r="L188" i="15"/>
  <c r="N202" i="15"/>
  <c r="T202" i="15" s="1"/>
  <c r="V202" i="15" s="1"/>
  <c r="L229" i="15"/>
  <c r="P229" i="15" s="1"/>
  <c r="L212" i="15"/>
  <c r="L315" i="15"/>
  <c r="N333" i="15"/>
  <c r="T333" i="15" s="1"/>
  <c r="V333" i="15" s="1"/>
  <c r="L223" i="15"/>
  <c r="P223" i="15" s="1"/>
  <c r="N224" i="15"/>
  <c r="T224" i="15" s="1"/>
  <c r="V224" i="15" s="1"/>
  <c r="L214" i="15"/>
  <c r="L207" i="15"/>
  <c r="N324" i="15"/>
  <c r="T324" i="15" s="1"/>
  <c r="V324" i="15" s="1"/>
  <c r="N314" i="15"/>
  <c r="T314" i="15" s="1"/>
  <c r="V314" i="15" s="1"/>
  <c r="L226" i="15"/>
  <c r="N215" i="15"/>
  <c r="T215" i="15" s="1"/>
  <c r="V215" i="15" s="1"/>
  <c r="L210" i="15"/>
  <c r="L333" i="15"/>
  <c r="N321" i="15"/>
  <c r="T321" i="15" s="1"/>
  <c r="L305" i="15"/>
  <c r="N191" i="15"/>
  <c r="T191" i="15" s="1"/>
  <c r="V191" i="15" s="1"/>
  <c r="N316" i="15"/>
  <c r="T316" i="15" s="1"/>
  <c r="L220" i="15"/>
  <c r="P220" i="15" s="1"/>
  <c r="P167" i="15"/>
  <c r="L63" i="15"/>
  <c r="P63" i="15" s="1"/>
  <c r="L213" i="15"/>
  <c r="L78" i="15"/>
  <c r="P78" i="15" s="1"/>
  <c r="L197" i="15"/>
  <c r="L114" i="15"/>
  <c r="L71" i="15"/>
  <c r="O259" i="15"/>
  <c r="P259" i="15" s="1"/>
  <c r="O289" i="15"/>
  <c r="P289" i="15" s="1"/>
  <c r="O74" i="15"/>
  <c r="P74" i="15" s="1"/>
  <c r="L228" i="15"/>
  <c r="P16" i="15"/>
  <c r="L203" i="15"/>
  <c r="P110" i="15"/>
  <c r="L152" i="15"/>
  <c r="L45" i="15"/>
  <c r="L311" i="15"/>
  <c r="L201" i="15"/>
  <c r="L60" i="15"/>
  <c r="P60" i="15" s="1"/>
  <c r="P234" i="15"/>
  <c r="L211" i="15"/>
  <c r="L184" i="15"/>
  <c r="N185" i="15"/>
  <c r="T185" i="15" s="1"/>
  <c r="V185" i="15" s="1"/>
  <c r="O70" i="15"/>
  <c r="O121" i="15"/>
  <c r="P121" i="15" s="1"/>
  <c r="L40" i="15"/>
  <c r="P52" i="15"/>
  <c r="O244" i="15"/>
  <c r="P244" i="15" s="1"/>
  <c r="P149" i="15"/>
  <c r="P104" i="15"/>
  <c r="O277" i="15"/>
  <c r="P277" i="15" s="1"/>
  <c r="P117" i="15"/>
  <c r="O268" i="15"/>
  <c r="P268" i="15" s="1"/>
  <c r="O271" i="15"/>
  <c r="P271" i="15" s="1"/>
  <c r="O285" i="15"/>
  <c r="P285" i="15" s="1"/>
  <c r="O249" i="15"/>
  <c r="P249" i="15" s="1"/>
  <c r="O247" i="15"/>
  <c r="P247" i="15" s="1"/>
  <c r="O290" i="15"/>
  <c r="P290" i="15" s="1"/>
  <c r="P168" i="15"/>
  <c r="L58" i="15"/>
  <c r="P58" i="15" s="1"/>
  <c r="P83" i="15"/>
  <c r="P27" i="15"/>
  <c r="N131" i="15"/>
  <c r="T131" i="15" s="1"/>
  <c r="V131" i="15" s="1"/>
  <c r="O302" i="15"/>
  <c r="P302" i="15" s="1"/>
  <c r="O246" i="15"/>
  <c r="P246" i="15" s="1"/>
  <c r="P54" i="15"/>
  <c r="N194" i="15"/>
  <c r="T194" i="15" s="1"/>
  <c r="V194" i="15" s="1"/>
  <c r="L307" i="15"/>
  <c r="O136" i="15"/>
  <c r="L150" i="15"/>
  <c r="P150" i="15" s="1"/>
  <c r="N135" i="15"/>
  <c r="T135" i="15" s="1"/>
  <c r="V135" i="15" s="1"/>
  <c r="O300" i="15"/>
  <c r="P300" i="15" s="1"/>
  <c r="O253" i="15"/>
  <c r="P253" i="15" s="1"/>
  <c r="L48" i="15"/>
  <c r="N207" i="15"/>
  <c r="T207" i="15" s="1"/>
  <c r="V207" i="15" s="1"/>
  <c r="L157" i="15"/>
  <c r="P157" i="15" s="1"/>
  <c r="O145" i="15"/>
  <c r="O134" i="15"/>
  <c r="N179" i="15"/>
  <c r="T179" i="15" s="1"/>
  <c r="V179" i="15" s="1"/>
  <c r="N37" i="15"/>
  <c r="T37" i="15" s="1"/>
  <c r="P153" i="15"/>
  <c r="P169" i="15"/>
  <c r="P12" i="15"/>
  <c r="N223" i="15"/>
  <c r="T223" i="15" s="1"/>
  <c r="V223" i="15" s="1"/>
  <c r="N134" i="15"/>
  <c r="T134" i="15" s="1"/>
  <c r="V134" i="15" s="1"/>
  <c r="N158" i="15"/>
  <c r="T158" i="15" s="1"/>
  <c r="V158" i="15" s="1"/>
  <c r="L202" i="15"/>
  <c r="L179" i="15"/>
  <c r="N160" i="15"/>
  <c r="T160" i="15" s="1"/>
  <c r="V160" i="15" s="1"/>
  <c r="P106" i="15"/>
  <c r="L147" i="15"/>
  <c r="P85" i="15"/>
  <c r="P166" i="15"/>
  <c r="O288" i="15"/>
  <c r="P288" i="15" s="1"/>
  <c r="O41" i="15"/>
  <c r="L77" i="15"/>
  <c r="L181" i="15"/>
  <c r="O226" i="15"/>
  <c r="L115" i="15"/>
  <c r="O38" i="15"/>
  <c r="L316" i="15"/>
  <c r="P99" i="15"/>
  <c r="L38" i="15"/>
  <c r="L130" i="15"/>
  <c r="P130" i="15" s="1"/>
  <c r="N165" i="15"/>
  <c r="T165" i="15" s="1"/>
  <c r="V165" i="15" s="1"/>
  <c r="P278" i="15"/>
  <c r="O258" i="15"/>
  <c r="P258" i="15" s="1"/>
  <c r="O267" i="15"/>
  <c r="P267" i="15" s="1"/>
  <c r="O279" i="15"/>
  <c r="P279" i="15" s="1"/>
  <c r="O284" i="15"/>
  <c r="P284" i="15" s="1"/>
  <c r="O294" i="15"/>
  <c r="P294" i="15" s="1"/>
  <c r="O273" i="15"/>
  <c r="P273" i="15" s="1"/>
  <c r="O252" i="15"/>
  <c r="O245" i="15"/>
  <c r="P245" i="15" s="1"/>
  <c r="O239" i="15"/>
  <c r="P239" i="15" s="1"/>
  <c r="O298" i="15"/>
  <c r="P298" i="15" s="1"/>
  <c r="O264" i="15"/>
  <c r="P264" i="15" s="1"/>
  <c r="O283" i="15"/>
  <c r="P283" i="15" s="1"/>
  <c r="O276" i="15"/>
  <c r="P276" i="15" s="1"/>
  <c r="O240" i="15"/>
  <c r="P240" i="15" s="1"/>
  <c r="P22" i="15"/>
  <c r="O241" i="15"/>
  <c r="P241" i="15" s="1"/>
  <c r="O262" i="15"/>
  <c r="O270" i="15"/>
  <c r="P270" i="15" s="1"/>
  <c r="O45" i="15"/>
  <c r="O293" i="15"/>
  <c r="P293" i="15" s="1"/>
  <c r="O248" i="15"/>
  <c r="P248" i="15" s="1"/>
  <c r="O266" i="15"/>
  <c r="P266" i="15" s="1"/>
  <c r="N211" i="15"/>
  <c r="T211" i="15" s="1"/>
  <c r="V211" i="15" s="1"/>
  <c r="O114" i="15"/>
  <c r="O148" i="15"/>
  <c r="P148" i="15" s="1"/>
  <c r="O265" i="15"/>
  <c r="P265" i="15" s="1"/>
  <c r="N137" i="15"/>
  <c r="T137" i="15" s="1"/>
  <c r="V137" i="15" s="1"/>
  <c r="N70" i="15"/>
  <c r="T70" i="15" s="1"/>
  <c r="P67" i="15"/>
  <c r="O286" i="15"/>
  <c r="P286" i="15" s="1"/>
  <c r="N61" i="15"/>
  <c r="T61" i="15" s="1"/>
  <c r="V61" i="15" s="1"/>
  <c r="O255" i="15"/>
  <c r="P255" i="15" s="1"/>
  <c r="P51" i="15"/>
  <c r="L119" i="15"/>
  <c r="P119" i="15" s="1"/>
  <c r="N74" i="15"/>
  <c r="T74" i="15" s="1"/>
  <c r="V74" i="15" s="1"/>
  <c r="O287" i="15"/>
  <c r="P287" i="15" s="1"/>
  <c r="O297" i="15"/>
  <c r="P297" i="15" s="1"/>
  <c r="P132" i="15"/>
  <c r="O251" i="15"/>
  <c r="O129" i="15"/>
  <c r="N329" i="15"/>
  <c r="T329" i="15" s="1"/>
  <c r="O14" i="15"/>
  <c r="P14" i="15" s="1"/>
  <c r="O238" i="15"/>
  <c r="P238" i="15" s="1"/>
  <c r="O280" i="15"/>
  <c r="P280" i="15" s="1"/>
  <c r="O152" i="15"/>
  <c r="O301" i="15"/>
  <c r="P301" i="15" s="1"/>
  <c r="P170" i="15"/>
  <c r="O260" i="15"/>
  <c r="P260" i="15" s="1"/>
  <c r="O243" i="15"/>
  <c r="O181" i="15"/>
  <c r="L200" i="15"/>
  <c r="O291" i="15"/>
  <c r="P291" i="15" s="1"/>
  <c r="O275" i="15"/>
  <c r="P275" i="15" s="1"/>
  <c r="O256" i="15"/>
  <c r="P256" i="15" s="1"/>
  <c r="N205" i="15"/>
  <c r="T205" i="15" s="1"/>
  <c r="V205" i="15" s="1"/>
  <c r="O272" i="15"/>
  <c r="P272" i="15" s="1"/>
  <c r="O299" i="15"/>
  <c r="P299" i="15" s="1"/>
  <c r="N310" i="15"/>
  <c r="T310" i="15" s="1"/>
  <c r="N45" i="15"/>
  <c r="T45" i="15" s="1"/>
  <c r="V45" i="15" s="1"/>
  <c r="O257" i="15"/>
  <c r="P257" i="15" s="1"/>
  <c r="P49" i="15"/>
  <c r="N136" i="15"/>
  <c r="T136" i="15" s="1"/>
  <c r="V136" i="15" s="1"/>
  <c r="O261" i="15"/>
  <c r="P261" i="15" s="1"/>
  <c r="O274" i="15"/>
  <c r="P274" i="15" s="1"/>
  <c r="O250" i="15"/>
  <c r="P250" i="15" s="1"/>
  <c r="O254" i="15"/>
  <c r="P254" i="15" s="1"/>
  <c r="O296" i="15"/>
  <c r="P296" i="15" s="1"/>
  <c r="O292" i="15"/>
  <c r="P292" i="15" s="1"/>
  <c r="O269" i="15"/>
  <c r="P269" i="15" s="1"/>
  <c r="O295" i="15"/>
  <c r="P295" i="15" s="1"/>
  <c r="O242" i="15"/>
  <c r="P242" i="15" s="1"/>
  <c r="L59" i="15"/>
  <c r="P59" i="15" s="1"/>
  <c r="O281" i="15"/>
  <c r="P281" i="15" s="1"/>
  <c r="L233" i="15"/>
  <c r="P233" i="15" s="1"/>
  <c r="N41" i="15"/>
  <c r="T41" i="15" s="1"/>
  <c r="V41" i="15" s="1"/>
  <c r="O151" i="15"/>
  <c r="O154" i="15"/>
  <c r="P84" i="15"/>
  <c r="P89" i="15"/>
  <c r="O263" i="15"/>
  <c r="P263" i="15" s="1"/>
  <c r="O282" i="15"/>
  <c r="P282" i="15" s="1"/>
  <c r="P75" i="15"/>
  <c r="O90" i="15"/>
  <c r="P26" i="15"/>
  <c r="O183" i="15"/>
  <c r="P183" i="15" s="1"/>
  <c r="N60" i="15"/>
  <c r="T60" i="15" s="1"/>
  <c r="V60" i="15" s="1"/>
  <c r="O135" i="15"/>
  <c r="P135" i="15" s="1"/>
  <c r="N198" i="15"/>
  <c r="T198" i="15" s="1"/>
  <c r="V198" i="15" s="1"/>
  <c r="L144" i="15"/>
  <c r="P144" i="15" s="1"/>
  <c r="N140" i="15"/>
  <c r="T140" i="15" s="1"/>
  <c r="O43" i="15"/>
  <c r="L232" i="15"/>
  <c r="P232" i="15" s="1"/>
  <c r="P109" i="15"/>
  <c r="L62" i="15"/>
  <c r="P62" i="15" s="1"/>
  <c r="L134" i="15"/>
  <c r="L196" i="15"/>
  <c r="P79" i="15"/>
  <c r="N213" i="15"/>
  <c r="T213" i="15" s="1"/>
  <c r="V213" i="15" s="1"/>
  <c r="L176" i="15"/>
  <c r="P176" i="15" s="1"/>
  <c r="L145" i="15"/>
  <c r="O131" i="15"/>
  <c r="N73" i="15"/>
  <c r="T73" i="15" s="1"/>
  <c r="V73" i="15" s="1"/>
  <c r="N127" i="15"/>
  <c r="T127" i="15" s="1"/>
  <c r="V127" i="15" s="1"/>
  <c r="L177" i="15"/>
  <c r="O177" i="15"/>
  <c r="O15" i="15"/>
  <c r="P15" i="15" s="1"/>
  <c r="L61" i="15"/>
  <c r="P61" i="15" s="1"/>
  <c r="L192" i="15"/>
  <c r="L37" i="15"/>
  <c r="O71" i="15"/>
  <c r="C19" i="10"/>
  <c r="L198" i="15"/>
  <c r="O179" i="15"/>
  <c r="P28" i="15"/>
  <c r="P103" i="15"/>
  <c r="P102" i="15"/>
  <c r="L151" i="15"/>
  <c r="L189" i="15"/>
  <c r="L126" i="15"/>
  <c r="O155" i="15"/>
  <c r="O73" i="15"/>
  <c r="P107" i="15"/>
  <c r="P122" i="15"/>
  <c r="O228" i="15"/>
  <c r="D36" i="9" s="1"/>
  <c r="L161" i="15"/>
  <c r="P161" i="15" s="1"/>
  <c r="R33" i="15"/>
  <c r="R34" i="15" s="1"/>
  <c r="R35" i="15" s="1"/>
  <c r="R36" i="15" s="1"/>
  <c r="R37" i="15" s="1"/>
  <c r="R38" i="15" s="1"/>
  <c r="R39" i="15" s="1"/>
  <c r="R40" i="15" s="1"/>
  <c r="R41" i="15" s="1"/>
  <c r="R42" i="15" s="1"/>
  <c r="R43" i="15" s="1"/>
  <c r="R44" i="15" s="1"/>
  <c r="R45" i="15" s="1"/>
  <c r="R46" i="15" s="1"/>
  <c r="R47" i="15" s="1"/>
  <c r="R48" i="15" s="1"/>
  <c r="R49" i="15" s="1"/>
  <c r="R50" i="15" s="1"/>
  <c r="R51" i="15" s="1"/>
  <c r="R52" i="15" s="1"/>
  <c r="R53" i="15" s="1"/>
  <c r="R54" i="15" s="1"/>
  <c r="R55" i="15" s="1"/>
  <c r="R56" i="15" s="1"/>
  <c r="R57" i="15" s="1"/>
  <c r="R58" i="15" s="1"/>
  <c r="R59" i="15" s="1"/>
  <c r="R60" i="15" s="1"/>
  <c r="R61" i="15" s="1"/>
  <c r="R62" i="15" s="1"/>
  <c r="R63" i="15" s="1"/>
  <c r="R64" i="15" s="1"/>
  <c r="R65" i="15" s="1"/>
  <c r="R66" i="15" s="1"/>
  <c r="R67" i="15" s="1"/>
  <c r="R68" i="15" s="1"/>
  <c r="R69" i="15" s="1"/>
  <c r="R70" i="15" s="1"/>
  <c r="R71" i="15" s="1"/>
  <c r="R72" i="15" s="1"/>
  <c r="R73" i="15" s="1"/>
  <c r="R74" i="15" s="1"/>
  <c r="R75" i="15" s="1"/>
  <c r="R76" i="15" s="1"/>
  <c r="R77" i="15" s="1"/>
  <c r="R78" i="15" s="1"/>
  <c r="R79" i="15" s="1"/>
  <c r="R80" i="15" s="1"/>
  <c r="R81" i="15" s="1"/>
  <c r="R82" i="15" s="1"/>
  <c r="R83" i="15" s="1"/>
  <c r="R84" i="15" s="1"/>
  <c r="R85" i="15" s="1"/>
  <c r="R86" i="15" s="1"/>
  <c r="R87" i="15" s="1"/>
  <c r="R88" i="15" s="1"/>
  <c r="R89" i="15" s="1"/>
  <c r="R90" i="15" s="1"/>
  <c r="R91" i="15" s="1"/>
  <c r="R92" i="15" s="1"/>
  <c r="R93" i="15" s="1"/>
  <c r="R94" i="15" s="1"/>
  <c r="R95" i="15" s="1"/>
  <c r="R96" i="15" s="1"/>
  <c r="R97" i="15" s="1"/>
  <c r="R98" i="15" s="1"/>
  <c r="R99" i="15" s="1"/>
  <c r="R100" i="15" s="1"/>
  <c r="R101" i="15" s="1"/>
  <c r="R102" i="15" s="1"/>
  <c r="R103" i="15" s="1"/>
  <c r="R104" i="15" s="1"/>
  <c r="R105" i="15" s="1"/>
  <c r="R106" i="15" s="1"/>
  <c r="R107" i="15" s="1"/>
  <c r="R108" i="15" s="1"/>
  <c r="R109" i="15" s="1"/>
  <c r="R110" i="15" s="1"/>
  <c r="R111" i="15" s="1"/>
  <c r="R112" i="15" s="1"/>
  <c r="R113" i="15" s="1"/>
  <c r="R114" i="15" s="1"/>
  <c r="R115" i="15" s="1"/>
  <c r="R116" i="15" s="1"/>
  <c r="R117" i="15" s="1"/>
  <c r="R118" i="15" s="1"/>
  <c r="R119" i="15" s="1"/>
  <c r="R120" i="15" s="1"/>
  <c r="R121" i="15" s="1"/>
  <c r="R122" i="15" s="1"/>
  <c r="R123" i="15" s="1"/>
  <c r="R124" i="15" s="1"/>
  <c r="R125" i="15" s="1"/>
  <c r="R126" i="15" s="1"/>
  <c r="R127" i="15" s="1"/>
  <c r="R128" i="15" s="1"/>
  <c r="R129" i="15" s="1"/>
  <c r="R130" i="15" s="1"/>
  <c r="R131" i="15" s="1"/>
  <c r="R132" i="15" s="1"/>
  <c r="R133" i="15" s="1"/>
  <c r="R134" i="15" s="1"/>
  <c r="R135" i="15" s="1"/>
  <c r="R136" i="15" s="1"/>
  <c r="R137" i="15" s="1"/>
  <c r="R138" i="15" s="1"/>
  <c r="R139" i="15" s="1"/>
  <c r="R140" i="15" s="1"/>
  <c r="R141" i="15" s="1"/>
  <c r="R142" i="15" s="1"/>
  <c r="R143" i="15" s="1"/>
  <c r="R144" i="15" s="1"/>
  <c r="R145" i="15" s="1"/>
  <c r="R146" i="15" s="1"/>
  <c r="R147" i="15" s="1"/>
  <c r="R148" i="15" s="1"/>
  <c r="R149" i="15" s="1"/>
  <c r="R150" i="15" s="1"/>
  <c r="R151" i="15" s="1"/>
  <c r="R152" i="15" s="1"/>
  <c r="R153" i="15" s="1"/>
  <c r="R154" i="15" s="1"/>
  <c r="R155" i="15" s="1"/>
  <c r="R156" i="15" s="1"/>
  <c r="R157" i="15" s="1"/>
  <c r="R158" i="15" s="1"/>
  <c r="R159" i="15" s="1"/>
  <c r="R160" i="15" s="1"/>
  <c r="R161" i="15" s="1"/>
  <c r="R162" i="15" s="1"/>
  <c r="R163" i="15" s="1"/>
  <c r="R164" i="15" s="1"/>
  <c r="R165" i="15" s="1"/>
  <c r="R166" i="15" s="1"/>
  <c r="R167" i="15" s="1"/>
  <c r="R168" i="15" s="1"/>
  <c r="R169" i="15" s="1"/>
  <c r="R170" i="15" s="1"/>
  <c r="R171" i="15" s="1"/>
  <c r="R172" i="15" s="1"/>
  <c r="R173" i="15" s="1"/>
  <c r="R174" i="15" s="1"/>
  <c r="R175" i="15" s="1"/>
  <c r="R176" i="15" s="1"/>
  <c r="R177" i="15" s="1"/>
  <c r="R178" i="15" s="1"/>
  <c r="R179" i="15" s="1"/>
  <c r="R180" i="15" s="1"/>
  <c r="R181" i="15" s="1"/>
  <c r="R182" i="15" s="1"/>
  <c r="R183" i="15" s="1"/>
  <c r="R184" i="15" s="1"/>
  <c r="R185" i="15" s="1"/>
  <c r="R186" i="15" s="1"/>
  <c r="R187" i="15" s="1"/>
  <c r="R188" i="15" s="1"/>
  <c r="R189" i="15" s="1"/>
  <c r="R190" i="15" s="1"/>
  <c r="R191" i="15" s="1"/>
  <c r="R192" i="15" s="1"/>
  <c r="R193" i="15" s="1"/>
  <c r="R194" i="15" s="1"/>
  <c r="R195" i="15" s="1"/>
  <c r="R196" i="15" s="1"/>
  <c r="R197" i="15" s="1"/>
  <c r="R198" i="15" s="1"/>
  <c r="R199" i="15" s="1"/>
  <c r="R200" i="15" s="1"/>
  <c r="R201" i="15" s="1"/>
  <c r="R202" i="15" s="1"/>
  <c r="R203" i="15" s="1"/>
  <c r="R204" i="15" s="1"/>
  <c r="R205" i="15" s="1"/>
  <c r="R206" i="15" s="1"/>
  <c r="R207" i="15" s="1"/>
  <c r="R208" i="15" s="1"/>
  <c r="R209" i="15" s="1"/>
  <c r="R210" i="15" s="1"/>
  <c r="R211" i="15" s="1"/>
  <c r="R212" i="15" s="1"/>
  <c r="R213" i="15" s="1"/>
  <c r="R214" i="15" s="1"/>
  <c r="R215" i="15" s="1"/>
  <c r="R216" i="15" s="1"/>
  <c r="R217" i="15" s="1"/>
  <c r="R218" i="15" s="1"/>
  <c r="R219" i="15" s="1"/>
  <c r="R220" i="15" s="1"/>
  <c r="R221" i="15" s="1"/>
  <c r="R222" i="15" s="1"/>
  <c r="R223" i="15" s="1"/>
  <c r="R224" i="15" s="1"/>
  <c r="R225" i="15" s="1"/>
  <c r="R226" i="15" s="1"/>
  <c r="R227" i="15" s="1"/>
  <c r="R228" i="15" s="1"/>
  <c r="R229" i="15" s="1"/>
  <c r="R230" i="15" s="1"/>
  <c r="R231" i="15" s="1"/>
  <c r="R232" i="15" s="1"/>
  <c r="R233" i="15" s="1"/>
  <c r="R234" i="15" s="1"/>
  <c r="R235" i="15" s="1"/>
  <c r="R236" i="15" s="1"/>
  <c r="R237" i="15" s="1"/>
  <c r="R238" i="15" s="1"/>
  <c r="R239" i="15" s="1"/>
  <c r="R240" i="15" s="1"/>
  <c r="R241" i="15" s="1"/>
  <c r="R242" i="15" s="1"/>
  <c r="R243" i="15" s="1"/>
  <c r="R244" i="15" s="1"/>
  <c r="R245" i="15" s="1"/>
  <c r="R246" i="15" s="1"/>
  <c r="R247" i="15" s="1"/>
  <c r="R248" i="15" s="1"/>
  <c r="R249" i="15" s="1"/>
  <c r="R250" i="15" s="1"/>
  <c r="R251" i="15" s="1"/>
  <c r="R252" i="15" s="1"/>
  <c r="R253" i="15" s="1"/>
  <c r="R254" i="15" s="1"/>
  <c r="R255" i="15" s="1"/>
  <c r="R256" i="15" s="1"/>
  <c r="R257" i="15" s="1"/>
  <c r="R258" i="15" s="1"/>
  <c r="R259" i="15" s="1"/>
  <c r="R260" i="15" s="1"/>
  <c r="R261" i="15" s="1"/>
  <c r="R262" i="15" s="1"/>
  <c r="R263" i="15" s="1"/>
  <c r="R264" i="15" s="1"/>
  <c r="R265" i="15" s="1"/>
  <c r="R266" i="15" s="1"/>
  <c r="R267" i="15" s="1"/>
  <c r="R268" i="15" s="1"/>
  <c r="R269" i="15" s="1"/>
  <c r="R270" i="15" s="1"/>
  <c r="R271" i="15" s="1"/>
  <c r="R272" i="15" s="1"/>
  <c r="R273" i="15" s="1"/>
  <c r="R274" i="15" s="1"/>
  <c r="R275" i="15" s="1"/>
  <c r="R276" i="15" s="1"/>
  <c r="R277" i="15" s="1"/>
  <c r="R278" i="15" s="1"/>
  <c r="R279" i="15" s="1"/>
  <c r="R280" i="15" s="1"/>
  <c r="R281" i="15" s="1"/>
  <c r="R282" i="15" s="1"/>
  <c r="R283" i="15" s="1"/>
  <c r="R284" i="15" s="1"/>
  <c r="R285" i="15" s="1"/>
  <c r="R286" i="15" s="1"/>
  <c r="R287" i="15" s="1"/>
  <c r="R288" i="15" s="1"/>
  <c r="R289" i="15" s="1"/>
  <c r="R290" i="15" s="1"/>
  <c r="R291" i="15" s="1"/>
  <c r="R292" i="15" s="1"/>
  <c r="R293" i="15" s="1"/>
  <c r="R294" i="15" s="1"/>
  <c r="R295" i="15" s="1"/>
  <c r="R296" i="15" s="1"/>
  <c r="R297" i="15" s="1"/>
  <c r="R298" i="15" s="1"/>
  <c r="R299" i="15" s="1"/>
  <c r="R300" i="15" s="1"/>
  <c r="R301" i="15" s="1"/>
  <c r="R302" i="15" s="1"/>
  <c r="R303" i="15" s="1"/>
  <c r="R304" i="15" s="1"/>
  <c r="R305" i="15" s="1"/>
  <c r="R306" i="15" s="1"/>
  <c r="R307" i="15" s="1"/>
  <c r="R308" i="15" s="1"/>
  <c r="R309" i="15" s="1"/>
  <c r="R310" i="15" s="1"/>
  <c r="R311" i="15" s="1"/>
  <c r="R312" i="15" s="1"/>
  <c r="R313" i="15" s="1"/>
  <c r="R314" i="15" s="1"/>
  <c r="R315" i="15" s="1"/>
  <c r="R316" i="15" s="1"/>
  <c r="R317" i="15" s="1"/>
  <c r="R318" i="15" s="1"/>
  <c r="R319" i="15" s="1"/>
  <c r="R320" i="15" s="1"/>
  <c r="R321" i="15" s="1"/>
  <c r="R322" i="15" s="1"/>
  <c r="R323" i="15" s="1"/>
  <c r="R324" i="15" s="1"/>
  <c r="R325" i="15" s="1"/>
  <c r="R326" i="15" s="1"/>
  <c r="R327" i="15" s="1"/>
  <c r="R328" i="15" s="1"/>
  <c r="R329" i="15" s="1"/>
  <c r="R330" i="15" s="1"/>
  <c r="R331" i="15" s="1"/>
  <c r="R332" i="15" s="1"/>
  <c r="R333" i="15" s="1"/>
  <c r="L70" i="15"/>
  <c r="O77" i="15"/>
  <c r="P80" i="15"/>
  <c r="P98" i="15"/>
  <c r="P11" i="15"/>
  <c r="N44" i="15"/>
  <c r="T44" i="15" s="1"/>
  <c r="V44" i="15" s="1"/>
  <c r="N311" i="15"/>
  <c r="T311" i="15" s="1"/>
  <c r="P222" i="15"/>
  <c r="L124" i="15"/>
  <c r="P124" i="15" s="1"/>
  <c r="L154" i="15"/>
  <c r="L128" i="15"/>
  <c r="P128" i="15" s="1"/>
  <c r="L180" i="15"/>
  <c r="P91" i="15"/>
  <c r="N58" i="15"/>
  <c r="T58" i="15" s="1"/>
  <c r="P10" i="15"/>
  <c r="N32" i="15"/>
  <c r="T32" i="15" s="1"/>
  <c r="V32" i="15" s="1"/>
  <c r="P4" i="15"/>
  <c r="L46" i="15"/>
  <c r="L129" i="15"/>
  <c r="L217" i="15"/>
  <c r="P217" i="15" s="1"/>
  <c r="N94" i="15"/>
  <c r="T94" i="15" s="1"/>
  <c r="V94" i="15" s="1"/>
  <c r="O46" i="15"/>
  <c r="L66" i="15"/>
  <c r="N43" i="15"/>
  <c r="T43" i="15" s="1"/>
  <c r="V43" i="15" s="1"/>
  <c r="P108" i="15"/>
  <c r="O44" i="15"/>
  <c r="L199" i="15"/>
  <c r="P182" i="15"/>
  <c r="L324" i="15"/>
  <c r="P94" i="15"/>
  <c r="N208" i="15"/>
  <c r="T208" i="15" s="1"/>
  <c r="V208" i="15" s="1"/>
  <c r="L50" i="15"/>
  <c r="O50" i="15"/>
  <c r="D19" i="10"/>
  <c r="F19" i="10" s="1"/>
  <c r="N233" i="15"/>
  <c r="T233" i="15" s="1"/>
  <c r="V233" i="15" s="1"/>
  <c r="O123" i="15"/>
  <c r="P162" i="15"/>
  <c r="E19" i="10"/>
  <c r="N177" i="15"/>
  <c r="T177" i="15" s="1"/>
  <c r="V177" i="15" s="1"/>
  <c r="L44" i="15"/>
  <c r="P159" i="15"/>
  <c r="L231" i="15"/>
  <c r="P231" i="15" s="1"/>
  <c r="N14" i="15"/>
  <c r="T14" i="15" s="1"/>
  <c r="V14" i="15" s="1"/>
  <c r="P163" i="15"/>
  <c r="N306" i="15"/>
  <c r="T306" i="15" s="1"/>
  <c r="O327" i="15"/>
  <c r="O317" i="15"/>
  <c r="O307" i="15"/>
  <c r="O306" i="15"/>
  <c r="O305" i="15"/>
  <c r="O304" i="15"/>
  <c r="P304" i="15" s="1"/>
  <c r="O333" i="15"/>
  <c r="O314" i="15"/>
  <c r="O324" i="15"/>
  <c r="O309" i="15"/>
  <c r="O332" i="15"/>
  <c r="O328" i="15"/>
  <c r="O311" i="15"/>
  <c r="O330" i="15"/>
  <c r="O319" i="15"/>
  <c r="O312" i="15"/>
  <c r="O320" i="15"/>
  <c r="O325" i="15"/>
  <c r="O321" i="15"/>
  <c r="O326" i="15"/>
  <c r="O318" i="15"/>
  <c r="P318" i="15" s="1"/>
  <c r="O323" i="15"/>
  <c r="O331" i="15"/>
  <c r="O313" i="15"/>
  <c r="O303" i="15"/>
  <c r="P303" i="15" s="1"/>
  <c r="O316" i="15"/>
  <c r="O308" i="15"/>
  <c r="P308" i="15" s="1"/>
  <c r="O322" i="15"/>
  <c r="O315" i="15"/>
  <c r="O310" i="15"/>
  <c r="O329" i="15"/>
  <c r="P25" i="15"/>
  <c r="P29" i="15"/>
  <c r="O175" i="15"/>
  <c r="L175" i="15"/>
  <c r="N114" i="15"/>
  <c r="T114" i="15" s="1"/>
  <c r="L218" i="15"/>
  <c r="P218" i="15" s="1"/>
  <c r="P113" i="15"/>
  <c r="O141" i="15"/>
  <c r="P141" i="15" s="1"/>
  <c r="P95" i="15"/>
  <c r="O158" i="15"/>
  <c r="P158" i="15" s="1"/>
  <c r="Q335" i="15"/>
  <c r="H26" i="10" s="1"/>
  <c r="H27" i="10" s="1"/>
  <c r="H28" i="10" s="1"/>
  <c r="H29" i="10" s="1"/>
  <c r="H30" i="10" s="1"/>
  <c r="H31" i="10" s="1"/>
  <c r="H32" i="10" s="1"/>
  <c r="H33" i="10" s="1"/>
  <c r="H34" i="10" s="1"/>
  <c r="H35" i="10" s="1"/>
  <c r="H36" i="10" s="1"/>
  <c r="H37" i="10" s="1"/>
  <c r="H38" i="10" s="1"/>
  <c r="H39" i="10" s="1"/>
  <c r="H40" i="10" s="1"/>
  <c r="H41" i="10" s="1"/>
  <c r="H42" i="10" s="1"/>
  <c r="H43" i="10" s="1"/>
  <c r="H44" i="10" s="1"/>
  <c r="H45" i="10" s="1"/>
  <c r="H46" i="10" s="1"/>
  <c r="H47" i="10" s="1"/>
  <c r="H48" i="10" s="1"/>
  <c r="H49" i="10" s="1"/>
  <c r="H50" i="10" s="1"/>
  <c r="H51" i="10" s="1"/>
  <c r="H52" i="10" s="1"/>
  <c r="H53" i="10" s="1"/>
  <c r="H54" i="10" s="1"/>
  <c r="H55" i="10" s="1"/>
  <c r="H56" i="10" s="1"/>
  <c r="H57" i="10" s="1"/>
  <c r="H58" i="10" s="1"/>
  <c r="H59" i="10" s="1"/>
  <c r="H60" i="10" s="1"/>
  <c r="H61" i="10" s="1"/>
  <c r="H62" i="10" s="1"/>
  <c r="H63" i="10" s="1"/>
  <c r="H64" i="10" s="1"/>
  <c r="H65" i="10" s="1"/>
  <c r="H66" i="10" s="1"/>
  <c r="H67" i="10" s="1"/>
  <c r="H68" i="10" s="1"/>
  <c r="H69" i="10" s="1"/>
  <c r="H70" i="10" s="1"/>
  <c r="H71" i="10" s="1"/>
  <c r="H72" i="10" s="1"/>
  <c r="H73" i="10" s="1"/>
  <c r="H74" i="10" s="1"/>
  <c r="H75" i="10" s="1"/>
  <c r="H76" i="10" s="1"/>
  <c r="H77" i="10" s="1"/>
  <c r="H78" i="10" s="1"/>
  <c r="H79" i="10" s="1"/>
  <c r="H80" i="10" s="1"/>
  <c r="H81" i="10" s="1"/>
  <c r="H82" i="10" s="1"/>
  <c r="H83" i="10" s="1"/>
  <c r="H84" i="10" s="1"/>
  <c r="H85" i="10" s="1"/>
  <c r="H86" i="10" s="1"/>
  <c r="H87" i="10" s="1"/>
  <c r="H88" i="10" s="1"/>
  <c r="H89" i="10" s="1"/>
  <c r="H90" i="10" s="1"/>
  <c r="H91" i="10" s="1"/>
  <c r="H92" i="10" s="1"/>
  <c r="H93" i="10" s="1"/>
  <c r="H94" i="10" s="1"/>
  <c r="H95" i="10" s="1"/>
  <c r="H96" i="10" s="1"/>
  <c r="H97" i="10" s="1"/>
  <c r="H98" i="10" s="1"/>
  <c r="H99" i="10" s="1"/>
  <c r="H100" i="10" s="1"/>
  <c r="H101" i="10" s="1"/>
  <c r="H102" i="10" s="1"/>
  <c r="H103" i="10" s="1"/>
  <c r="H104" i="10" s="1"/>
  <c r="H105" i="10" s="1"/>
  <c r="H106" i="10" s="1"/>
  <c r="H107" i="10" s="1"/>
  <c r="H108" i="10" s="1"/>
  <c r="H109" i="10" s="1"/>
  <c r="H110" i="10" s="1"/>
  <c r="H111" i="10" s="1"/>
  <c r="H112" i="10" s="1"/>
  <c r="H113" i="10" s="1"/>
  <c r="H114" i="10" s="1"/>
  <c r="H115" i="10" s="1"/>
  <c r="H116" i="10" s="1"/>
  <c r="H117" i="10" s="1"/>
  <c r="H118" i="10" s="1"/>
  <c r="H119" i="10" s="1"/>
  <c r="H120" i="10" s="1"/>
  <c r="H121" i="10" s="1"/>
  <c r="H122" i="10" s="1"/>
  <c r="H123" i="10" s="1"/>
  <c r="H124" i="10" s="1"/>
  <c r="H125" i="10" s="1"/>
  <c r="H126" i="10" s="1"/>
  <c r="H127" i="10" s="1"/>
  <c r="H128" i="10" s="1"/>
  <c r="H129" i="10" s="1"/>
  <c r="H130" i="10" s="1"/>
  <c r="H131" i="10" s="1"/>
  <c r="H132" i="10" s="1"/>
  <c r="H133" i="10" s="1"/>
  <c r="H134" i="10" s="1"/>
  <c r="H135" i="10" s="1"/>
  <c r="H136" i="10" s="1"/>
  <c r="H137" i="10" s="1"/>
  <c r="H138" i="10" s="1"/>
  <c r="H139" i="10" s="1"/>
  <c r="H140" i="10" s="1"/>
  <c r="H141" i="10" s="1"/>
  <c r="H142" i="10" s="1"/>
  <c r="H143" i="10" s="1"/>
  <c r="H144" i="10" s="1"/>
  <c r="H145" i="10" s="1"/>
  <c r="H146" i="10" s="1"/>
  <c r="H147" i="10" s="1"/>
  <c r="H148" i="10" s="1"/>
  <c r="H149" i="10" s="1"/>
  <c r="H150" i="10" s="1"/>
  <c r="H151" i="10" s="1"/>
  <c r="H152" i="10" s="1"/>
  <c r="H153" i="10" s="1"/>
  <c r="H154" i="10" s="1"/>
  <c r="H155" i="10" s="1"/>
  <c r="H156" i="10" s="1"/>
  <c r="H157" i="10" s="1"/>
  <c r="H158" i="10" s="1"/>
  <c r="H159" i="10" s="1"/>
  <c r="H160" i="10" s="1"/>
  <c r="H161" i="10" s="1"/>
  <c r="H162" i="10" s="1"/>
  <c r="H163" i="10" s="1"/>
  <c r="H164" i="10" s="1"/>
  <c r="H165" i="10" s="1"/>
  <c r="H166" i="10" s="1"/>
  <c r="H167" i="10" s="1"/>
  <c r="H168" i="10" s="1"/>
  <c r="H169" i="10" s="1"/>
  <c r="H170" i="10" s="1"/>
  <c r="H171" i="10" s="1"/>
  <c r="H172" i="10" s="1"/>
  <c r="H173" i="10" s="1"/>
  <c r="H174" i="10" s="1"/>
  <c r="H175" i="10" s="1"/>
  <c r="H176" i="10" s="1"/>
  <c r="H177" i="10" s="1"/>
  <c r="H178" i="10" s="1"/>
  <c r="H179" i="10" s="1"/>
  <c r="H180" i="10" s="1"/>
  <c r="H181" i="10" s="1"/>
  <c r="H182" i="10" s="1"/>
  <c r="H183" i="10" s="1"/>
  <c r="H184" i="10" s="1"/>
  <c r="H185" i="10" s="1"/>
  <c r="H186" i="10" s="1"/>
  <c r="H187" i="10" s="1"/>
  <c r="H188" i="10" s="1"/>
  <c r="H189" i="10" s="1"/>
  <c r="H190" i="10" s="1"/>
  <c r="H191" i="10" s="1"/>
  <c r="H192" i="10" s="1"/>
  <c r="H193" i="10" s="1"/>
  <c r="H194" i="10" s="1"/>
  <c r="H195" i="10" s="1"/>
  <c r="H196" i="10" s="1"/>
  <c r="H197" i="10" s="1"/>
  <c r="H198" i="10" s="1"/>
  <c r="H199" i="10" s="1"/>
  <c r="H200" i="10" s="1"/>
  <c r="H201" i="10" s="1"/>
  <c r="H202" i="10" s="1"/>
  <c r="H203" i="10" s="1"/>
  <c r="H204" i="10" s="1"/>
  <c r="H205" i="10" s="1"/>
  <c r="H206" i="10" s="1"/>
  <c r="H207" i="10" s="1"/>
  <c r="H208" i="10" s="1"/>
  <c r="H209" i="10" s="1"/>
  <c r="H210" i="10" s="1"/>
  <c r="H211" i="10" s="1"/>
  <c r="H212" i="10" s="1"/>
  <c r="H213" i="10" s="1"/>
  <c r="H214" i="10" s="1"/>
  <c r="H215" i="10" s="1"/>
  <c r="H216" i="10" s="1"/>
  <c r="H217" i="10" s="1"/>
  <c r="H218" i="10" s="1"/>
  <c r="H219" i="10" s="1"/>
  <c r="H220" i="10" s="1"/>
  <c r="H221" i="10" s="1"/>
  <c r="H222" i="10" s="1"/>
  <c r="H223" i="10" s="1"/>
  <c r="H224" i="10" s="1"/>
  <c r="H225" i="10" s="1"/>
  <c r="H226" i="10" s="1"/>
  <c r="H227" i="10" s="1"/>
  <c r="H228" i="10" s="1"/>
  <c r="H229" i="10" s="1"/>
  <c r="H230" i="10" s="1"/>
  <c r="H231" i="10" s="1"/>
  <c r="H232" i="10" s="1"/>
  <c r="H233" i="10" s="1"/>
  <c r="H234" i="10" s="1"/>
  <c r="H235" i="10" s="1"/>
  <c r="H236" i="10" s="1"/>
  <c r="H237" i="10" s="1"/>
  <c r="H238" i="10" s="1"/>
  <c r="H239" i="10" s="1"/>
  <c r="H240" i="10" s="1"/>
  <c r="H241" i="10" s="1"/>
  <c r="H242" i="10" s="1"/>
  <c r="H243" i="10" s="1"/>
  <c r="H244" i="10" s="1"/>
  <c r="H245" i="10" s="1"/>
  <c r="H246" i="10" s="1"/>
  <c r="H247" i="10" s="1"/>
  <c r="H248" i="10" s="1"/>
  <c r="H249" i="10" s="1"/>
  <c r="H250" i="10" s="1"/>
  <c r="H251" i="10" s="1"/>
  <c r="H252" i="10" s="1"/>
  <c r="H253" i="10" s="1"/>
  <c r="H254" i="10" s="1"/>
  <c r="H255" i="10" s="1"/>
  <c r="H256" i="10" s="1"/>
  <c r="H257" i="10" s="1"/>
  <c r="H258" i="10" s="1"/>
  <c r="H259" i="10" s="1"/>
  <c r="H260" i="10" s="1"/>
  <c r="H261" i="10" s="1"/>
  <c r="H262" i="10" s="1"/>
  <c r="H263" i="10" s="1"/>
  <c r="H264" i="10" s="1"/>
  <c r="H265" i="10" s="1"/>
  <c r="H266" i="10" s="1"/>
  <c r="H267" i="10" s="1"/>
  <c r="H268" i="10" s="1"/>
  <c r="H269" i="10" s="1"/>
  <c r="H270" i="10" s="1"/>
  <c r="H271" i="10" s="1"/>
  <c r="H272" i="10" s="1"/>
  <c r="H273" i="10" s="1"/>
  <c r="H274" i="10" s="1"/>
  <c r="H275" i="10" s="1"/>
  <c r="H276" i="10" s="1"/>
  <c r="H277" i="10" s="1"/>
  <c r="H278" i="10" s="1"/>
  <c r="H279" i="10" s="1"/>
  <c r="H280" i="10" s="1"/>
  <c r="H281" i="10" s="1"/>
  <c r="H282" i="10" s="1"/>
  <c r="H283" i="10" s="1"/>
  <c r="H284" i="10" s="1"/>
  <c r="H285" i="10" s="1"/>
  <c r="H286" i="10" s="1"/>
  <c r="H287" i="10" s="1"/>
  <c r="H288" i="10" s="1"/>
  <c r="H289" i="10" s="1"/>
  <c r="H290" i="10" s="1"/>
  <c r="H291" i="10" s="1"/>
  <c r="H292" i="10" s="1"/>
  <c r="H293" i="10" s="1"/>
  <c r="H294" i="10" s="1"/>
  <c r="H295" i="10" s="1"/>
  <c r="H296" i="10" s="1"/>
  <c r="H297" i="10" s="1"/>
  <c r="H298" i="10" s="1"/>
  <c r="H299" i="10" s="1"/>
  <c r="H300" i="10" s="1"/>
  <c r="H301" i="10" s="1"/>
  <c r="H302" i="10" s="1"/>
  <c r="H303" i="10" s="1"/>
  <c r="H304" i="10" s="1"/>
  <c r="H305" i="10" s="1"/>
  <c r="H306" i="10" s="1"/>
  <c r="H307" i="10" s="1"/>
  <c r="H308" i="10" s="1"/>
  <c r="H309" i="10" s="1"/>
  <c r="H310" i="10" s="1"/>
  <c r="H311" i="10" s="1"/>
  <c r="H312" i="10" s="1"/>
  <c r="H313" i="10" s="1"/>
  <c r="H314" i="10" s="1"/>
  <c r="H315" i="10" s="1"/>
  <c r="H316" i="10" s="1"/>
  <c r="H317" i="10" s="1"/>
  <c r="H318" i="10" s="1"/>
  <c r="H319" i="10" s="1"/>
  <c r="H320" i="10" s="1"/>
  <c r="H321" i="10" s="1"/>
  <c r="H322" i="10" s="1"/>
  <c r="H323" i="10" s="1"/>
  <c r="H324" i="10" s="1"/>
  <c r="H325" i="10" s="1"/>
  <c r="H326" i="10" s="1"/>
  <c r="H327" i="10" s="1"/>
  <c r="H328" i="10" s="1"/>
  <c r="H329" i="10" s="1"/>
  <c r="H330" i="10" s="1"/>
  <c r="H331" i="10" s="1"/>
  <c r="H332" i="10" s="1"/>
  <c r="H333" i="10" s="1"/>
  <c r="H334" i="10" s="1"/>
  <c r="H335" i="10" s="1"/>
  <c r="H336" i="10" s="1"/>
  <c r="H337" i="10" s="1"/>
  <c r="H338" i="10" s="1"/>
  <c r="H339" i="10" s="1"/>
  <c r="H340" i="10" s="1"/>
  <c r="H341" i="10" s="1"/>
  <c r="H342" i="10" s="1"/>
  <c r="H343" i="10" s="1"/>
  <c r="H344" i="10" s="1"/>
  <c r="H345" i="10" s="1"/>
  <c r="H346" i="10" s="1"/>
  <c r="H347" i="10" s="1"/>
  <c r="H348" i="10" s="1"/>
  <c r="H349" i="10" s="1"/>
  <c r="H350" i="10" s="1"/>
  <c r="H351" i="10" s="1"/>
  <c r="H352" i="10" s="1"/>
  <c r="H353" i="10" s="1"/>
  <c r="H354" i="10" s="1"/>
  <c r="H355" i="10" s="1"/>
  <c r="H356" i="10" s="1"/>
  <c r="H357" i="10" s="1"/>
  <c r="H358" i="10" s="1"/>
  <c r="H359" i="10" s="1"/>
  <c r="H360" i="10" s="1"/>
  <c r="H361" i="10" s="1"/>
  <c r="H362" i="10" s="1"/>
  <c r="H363" i="10" s="1"/>
  <c r="H364" i="10" s="1"/>
  <c r="H365" i="10" s="1"/>
  <c r="H366" i="10" s="1"/>
  <c r="H367" i="10" s="1"/>
  <c r="H368" i="10" s="1"/>
  <c r="P105" i="15"/>
  <c r="P6" i="15"/>
  <c r="P88" i="15"/>
  <c r="O140" i="15"/>
  <c r="P140" i="15" s="1"/>
  <c r="O66" i="15"/>
  <c r="O133" i="15"/>
  <c r="P133" i="15" s="1"/>
  <c r="P100" i="15"/>
  <c r="N226" i="15"/>
  <c r="T226" i="15" s="1"/>
  <c r="V226" i="15" s="1"/>
  <c r="P101" i="15"/>
  <c r="N199" i="15"/>
  <c r="T199" i="15" s="1"/>
  <c r="V199" i="15" s="1"/>
  <c r="N219" i="15"/>
  <c r="T219" i="15" s="1"/>
  <c r="V219" i="15" s="1"/>
  <c r="N154" i="15"/>
  <c r="T154" i="15" s="1"/>
  <c r="N147" i="15"/>
  <c r="T147" i="15" s="1"/>
  <c r="V147" i="15" s="1"/>
  <c r="N129" i="15"/>
  <c r="T129" i="15" s="1"/>
  <c r="V129" i="15" s="1"/>
  <c r="N322" i="15"/>
  <c r="T322" i="15" s="1"/>
  <c r="V322" i="15" s="1"/>
  <c r="L64" i="15"/>
  <c r="P64" i="15" s="1"/>
  <c r="P72" i="15"/>
  <c r="O126" i="15"/>
  <c r="P19" i="15"/>
  <c r="N132" i="15"/>
  <c r="T132" i="15" s="1"/>
  <c r="V132" i="15" s="1"/>
  <c r="L39" i="15"/>
  <c r="P39" i="15" s="1"/>
  <c r="N145" i="15"/>
  <c r="T145" i="15" s="1"/>
  <c r="V145" i="15" s="1"/>
  <c r="L43" i="15"/>
  <c r="N209" i="15"/>
  <c r="T209" i="15" s="1"/>
  <c r="V209" i="15" s="1"/>
  <c r="P82" i="15"/>
  <c r="P81" i="15"/>
  <c r="O180" i="15"/>
  <c r="P86" i="15"/>
  <c r="N118" i="15"/>
  <c r="T118" i="15" s="1"/>
  <c r="N221" i="15"/>
  <c r="T221" i="15" s="1"/>
  <c r="V221" i="15" s="1"/>
  <c r="P174" i="15"/>
  <c r="O127" i="15"/>
  <c r="P127" i="15" s="1"/>
  <c r="L57" i="15"/>
  <c r="P57" i="15" s="1"/>
  <c r="L172" i="15"/>
  <c r="O172" i="15"/>
  <c r="N172" i="15"/>
  <c r="T172" i="15" s="1"/>
  <c r="V172" i="15" s="1"/>
  <c r="V3" i="15"/>
  <c r="U3" i="15"/>
  <c r="U4" i="15" s="1"/>
  <c r="U5" i="15" s="1"/>
  <c r="U6" i="15" s="1"/>
  <c r="U7" i="15" s="1"/>
  <c r="U8" i="15" s="1"/>
  <c r="U9" i="15" s="1"/>
  <c r="U10" i="15" s="1"/>
  <c r="U11" i="15" s="1"/>
  <c r="U12" i="15" s="1"/>
  <c r="U13" i="15" s="1"/>
  <c r="P24" i="15"/>
  <c r="N216" i="15"/>
  <c r="T216" i="15" s="1"/>
  <c r="O125" i="15"/>
  <c r="P125" i="15" s="1"/>
  <c r="N120" i="15"/>
  <c r="T120" i="15" s="1"/>
  <c r="V120" i="15" s="1"/>
  <c r="D22" i="9"/>
  <c r="P219" i="15"/>
  <c r="N206" i="15"/>
  <c r="T206" i="15" s="1"/>
  <c r="V206" i="15" s="1"/>
  <c r="N36" i="15"/>
  <c r="T36" i="15" s="1"/>
  <c r="V36" i="15" s="1"/>
  <c r="N218" i="15"/>
  <c r="T218" i="15" s="1"/>
  <c r="L73" i="15"/>
  <c r="O115" i="15"/>
  <c r="P111" i="15"/>
  <c r="N57" i="15"/>
  <c r="T57" i="15" s="1"/>
  <c r="O211" i="15"/>
  <c r="O201" i="15"/>
  <c r="O191" i="15"/>
  <c r="P191" i="15" s="1"/>
  <c r="O212" i="15"/>
  <c r="O192" i="15"/>
  <c r="O215" i="15"/>
  <c r="P215" i="15" s="1"/>
  <c r="O214" i="15"/>
  <c r="O206" i="15"/>
  <c r="O208" i="15"/>
  <c r="O207" i="15"/>
  <c r="O209" i="15"/>
  <c r="O210" i="15"/>
  <c r="O200" i="15"/>
  <c r="O204" i="15"/>
  <c r="O196" i="15"/>
  <c r="O205" i="15"/>
  <c r="O197" i="15"/>
  <c r="O188" i="15"/>
  <c r="O202" i="15"/>
  <c r="O195" i="15"/>
  <c r="O193" i="15"/>
  <c r="O190" i="15"/>
  <c r="O194" i="15"/>
  <c r="O199" i="15"/>
  <c r="O213" i="15"/>
  <c r="O189" i="15"/>
  <c r="O203" i="15"/>
  <c r="O187" i="15"/>
  <c r="O198" i="15"/>
  <c r="O216" i="15"/>
  <c r="N181" i="15"/>
  <c r="T181" i="15" s="1"/>
  <c r="O147" i="15"/>
  <c r="N56" i="15"/>
  <c r="T56" i="15" s="1"/>
  <c r="N49" i="15"/>
  <c r="T49" i="15" s="1"/>
  <c r="V49" i="15" s="1"/>
  <c r="N178" i="15"/>
  <c r="T178" i="15" s="1"/>
  <c r="V178" i="15" s="1"/>
  <c r="L131" i="15"/>
  <c r="L306" i="15"/>
  <c r="N38" i="15"/>
  <c r="T38" i="15" s="1"/>
  <c r="O137" i="15"/>
  <c r="P137" i="15" s="1"/>
  <c r="N151" i="15"/>
  <c r="T151" i="15" s="1"/>
  <c r="N76" i="15"/>
  <c r="T76" i="15" s="1"/>
  <c r="V76" i="15" s="1"/>
  <c r="P112" i="15"/>
  <c r="L41" i="15"/>
  <c r="N77" i="15"/>
  <c r="T77" i="15" s="1"/>
  <c r="V77" i="15" s="1"/>
  <c r="O55" i="15"/>
  <c r="O68" i="15"/>
  <c r="D24" i="9"/>
  <c r="O37" i="15"/>
  <c r="N46" i="15"/>
  <c r="T46" i="15" s="1"/>
  <c r="V46" i="15" s="1"/>
  <c r="P69" i="15"/>
  <c r="L314" i="15"/>
  <c r="P92" i="15"/>
  <c r="N138" i="15"/>
  <c r="T138" i="15" s="1"/>
  <c r="V138" i="15" s="1"/>
  <c r="P20" i="15"/>
  <c r="L47" i="15"/>
  <c r="P47" i="15" s="1"/>
  <c r="P93" i="15"/>
  <c r="N236" i="15"/>
  <c r="T236" i="15" s="1"/>
  <c r="V236" i="15" s="1"/>
  <c r="O185" i="15"/>
  <c r="P185" i="15" s="1"/>
  <c r="L56" i="15"/>
  <c r="P56" i="15" s="1"/>
  <c r="N63" i="15"/>
  <c r="T63" i="15" s="1"/>
  <c r="V63" i="15" s="1"/>
  <c r="N152" i="15"/>
  <c r="T152" i="15" s="1"/>
  <c r="N188" i="15"/>
  <c r="T188" i="15" s="1"/>
  <c r="P178" i="15" l="1"/>
  <c r="P165" i="15"/>
  <c r="P194" i="15"/>
  <c r="P329" i="15"/>
  <c r="P48" i="15"/>
  <c r="P193" i="15"/>
  <c r="P330" i="15"/>
  <c r="P319" i="15"/>
  <c r="P184" i="15"/>
  <c r="P123" i="15"/>
  <c r="P155" i="15"/>
  <c r="P313" i="15"/>
  <c r="P310" i="15"/>
  <c r="P322" i="15"/>
  <c r="P309" i="15"/>
  <c r="P40" i="15"/>
  <c r="P206" i="15"/>
  <c r="P331" i="15"/>
  <c r="P136" i="15"/>
  <c r="P186" i="15"/>
  <c r="P323" i="15"/>
  <c r="P68" i="15"/>
  <c r="P90" i="15"/>
  <c r="E26" i="9" s="1"/>
  <c r="P190" i="15"/>
  <c r="P209" i="15"/>
  <c r="P205" i="15"/>
  <c r="P320" i="15"/>
  <c r="P195" i="15"/>
  <c r="P327" i="15"/>
  <c r="P321" i="15"/>
  <c r="P208" i="15"/>
  <c r="P328" i="15"/>
  <c r="P204" i="15"/>
  <c r="P315" i="15"/>
  <c r="P325" i="15"/>
  <c r="P332" i="15"/>
  <c r="P317" i="15"/>
  <c r="P326" i="15"/>
  <c r="P228" i="15"/>
  <c r="E36" i="9" s="1"/>
  <c r="F36" i="9" s="1"/>
  <c r="P188" i="15"/>
  <c r="P312" i="15"/>
  <c r="P210" i="15"/>
  <c r="P207" i="15"/>
  <c r="P226" i="15"/>
  <c r="P333" i="15"/>
  <c r="P214" i="15"/>
  <c r="P212" i="15"/>
  <c r="P213" i="15"/>
  <c r="P197" i="15"/>
  <c r="P114" i="15"/>
  <c r="P71" i="15"/>
  <c r="P152" i="15"/>
  <c r="P211" i="15"/>
  <c r="P203" i="15"/>
  <c r="P201" i="15"/>
  <c r="P70" i="15"/>
  <c r="P311" i="15"/>
  <c r="P45" i="15"/>
  <c r="P115" i="15"/>
  <c r="P129" i="15"/>
  <c r="P38" i="15"/>
  <c r="P202" i="15"/>
  <c r="P307" i="15"/>
  <c r="P154" i="15"/>
  <c r="P179" i="15"/>
  <c r="P324" i="15"/>
  <c r="P316" i="15"/>
  <c r="P172" i="15"/>
  <c r="P145" i="15"/>
  <c r="P41" i="15"/>
  <c r="D25" i="11"/>
  <c r="D24" i="11"/>
  <c r="D23" i="11"/>
  <c r="P134" i="15"/>
  <c r="P151" i="15"/>
  <c r="P147" i="15"/>
  <c r="P77" i="15"/>
  <c r="D27" i="11"/>
  <c r="P177" i="15"/>
  <c r="D28" i="11"/>
  <c r="P180" i="15"/>
  <c r="P192" i="15"/>
  <c r="P181" i="15"/>
  <c r="P46" i="15"/>
  <c r="E28" i="11"/>
  <c r="P251" i="15"/>
  <c r="E24" i="11" s="1"/>
  <c r="P43" i="15"/>
  <c r="P199" i="15"/>
  <c r="D29" i="11"/>
  <c r="P306" i="15"/>
  <c r="D26" i="9"/>
  <c r="P196" i="15"/>
  <c r="E30" i="11"/>
  <c r="P200" i="15"/>
  <c r="U14" i="15"/>
  <c r="U15" i="15" s="1"/>
  <c r="U16" i="15" s="1"/>
  <c r="U17" i="15" s="1"/>
  <c r="U18" i="15" s="1"/>
  <c r="U19" i="15" s="1"/>
  <c r="U20" i="15" s="1"/>
  <c r="U21" i="15" s="1"/>
  <c r="U22" i="15" s="1"/>
  <c r="U23" i="15" s="1"/>
  <c r="U24" i="15" s="1"/>
  <c r="U25" i="15" s="1"/>
  <c r="U26" i="15" s="1"/>
  <c r="U27" i="15" s="1"/>
  <c r="U28" i="15" s="1"/>
  <c r="U29" i="15" s="1"/>
  <c r="U30" i="15" s="1"/>
  <c r="U31" i="15" s="1"/>
  <c r="U32" i="15" s="1"/>
  <c r="U33" i="15" s="1"/>
  <c r="U34" i="15" s="1"/>
  <c r="U35" i="15" s="1"/>
  <c r="U36" i="15" s="1"/>
  <c r="U37" i="15" s="1"/>
  <c r="P262" i="15"/>
  <c r="E27" i="11" s="1"/>
  <c r="P243" i="15"/>
  <c r="E22" i="11" s="1"/>
  <c r="D22" i="11"/>
  <c r="P131" i="15"/>
  <c r="P252" i="15"/>
  <c r="E25" i="11" s="1"/>
  <c r="D26" i="11"/>
  <c r="D30" i="11"/>
  <c r="P198" i="15"/>
  <c r="E21" i="9"/>
  <c r="E29" i="11"/>
  <c r="P314" i="15"/>
  <c r="D21" i="9"/>
  <c r="P66" i="15"/>
  <c r="P73" i="15"/>
  <c r="P37" i="15"/>
  <c r="D31" i="9"/>
  <c r="P189" i="15"/>
  <c r="P126" i="15"/>
  <c r="E22" i="9"/>
  <c r="F22" i="9" s="1"/>
  <c r="P44" i="15"/>
  <c r="C20" i="10"/>
  <c r="E23" i="11"/>
  <c r="P305" i="15"/>
  <c r="D38" i="9"/>
  <c r="D25" i="9"/>
  <c r="P55" i="15"/>
  <c r="E33" i="9" s="1"/>
  <c r="D33" i="9"/>
  <c r="E26" i="11"/>
  <c r="P50" i="15"/>
  <c r="D23" i="9"/>
  <c r="P187" i="15"/>
  <c r="D34" i="9"/>
  <c r="P175" i="15"/>
  <c r="D30" i="9"/>
  <c r="D20" i="10"/>
  <c r="D37" i="9"/>
  <c r="D32" i="9"/>
  <c r="P216" i="15"/>
  <c r="D35" i="9"/>
  <c r="T335" i="15"/>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D28" i="9"/>
  <c r="E24" i="9"/>
  <c r="F24" i="9" s="1"/>
  <c r="D29" i="9"/>
  <c r="D27" i="9"/>
  <c r="E32" i="9" l="1"/>
  <c r="F32" i="9" s="1"/>
  <c r="E35" i="9"/>
  <c r="F35" i="9" s="1"/>
  <c r="F24" i="11"/>
  <c r="E30" i="9"/>
  <c r="F30" i="9" s="1"/>
  <c r="E25" i="9"/>
  <c r="F25" i="9" s="1"/>
  <c r="F23" i="11"/>
  <c r="E29" i="9"/>
  <c r="F29" i="9" s="1"/>
  <c r="E31" i="9"/>
  <c r="F31" i="9" s="1"/>
  <c r="F25" i="11"/>
  <c r="F27" i="11"/>
  <c r="E27" i="9"/>
  <c r="F27" i="9" s="1"/>
  <c r="F28" i="11"/>
  <c r="E28" i="9"/>
  <c r="F28" i="9" s="1"/>
  <c r="F29" i="11"/>
  <c r="F26" i="9"/>
  <c r="F21" i="9"/>
  <c r="E34" i="9"/>
  <c r="F34" i="9" s="1"/>
  <c r="V25" i="15"/>
  <c r="D31" i="11"/>
  <c r="D39" i="9" s="1"/>
  <c r="D40" i="9" s="1"/>
  <c r="F22" i="11"/>
  <c r="E38" i="9"/>
  <c r="F38" i="9" s="1"/>
  <c r="V26" i="15"/>
  <c r="F26" i="11"/>
  <c r="F30" i="11"/>
  <c r="E37" i="9"/>
  <c r="F37" i="9" s="1"/>
  <c r="F33" i="9"/>
  <c r="E31" i="11"/>
  <c r="U38" i="15"/>
  <c r="V37" i="15"/>
  <c r="E23" i="9"/>
  <c r="E20" i="10"/>
  <c r="F20" i="10" s="1"/>
  <c r="F23" i="9" l="1"/>
  <c r="U39" i="15"/>
  <c r="V38" i="15"/>
  <c r="F31" i="11"/>
  <c r="E39" i="9"/>
  <c r="F39" i="9" s="1"/>
  <c r="E40" i="9" l="1"/>
  <c r="F40" i="9" s="1"/>
  <c r="U40" i="15"/>
  <c r="V39" i="15"/>
  <c r="U41" i="15" l="1"/>
  <c r="U42" i="15" s="1"/>
  <c r="U43" i="15" s="1"/>
  <c r="U44" i="15" s="1"/>
  <c r="U45" i="15" s="1"/>
  <c r="U46" i="15" s="1"/>
  <c r="U47" i="15" s="1"/>
  <c r="U48" i="15" s="1"/>
  <c r="U49" i="15" s="1"/>
  <c r="U50" i="15" s="1"/>
  <c r="V40" i="15"/>
  <c r="U51" i="15" l="1"/>
  <c r="V50" i="15"/>
  <c r="U52" i="15" l="1"/>
  <c r="V51" i="15"/>
  <c r="U53" i="15" l="1"/>
  <c r="V52" i="15"/>
  <c r="U54" i="15" l="1"/>
  <c r="U55" i="15" s="1"/>
  <c r="V53" i="15"/>
  <c r="U56" i="15" l="1"/>
  <c r="V55" i="15"/>
  <c r="U57" i="15" l="1"/>
  <c r="V56" i="15"/>
  <c r="U58" i="15" l="1"/>
  <c r="V57" i="15"/>
  <c r="U59" i="15" l="1"/>
  <c r="U60" i="15" s="1"/>
  <c r="U61" i="15" s="1"/>
  <c r="U62" i="15" s="1"/>
  <c r="U63" i="15" s="1"/>
  <c r="U64" i="15" s="1"/>
  <c r="V58" i="15"/>
  <c r="U65" i="15" l="1"/>
  <c r="V64" i="15"/>
  <c r="U66" i="15" l="1"/>
  <c r="V65" i="15"/>
  <c r="U67" i="15" l="1"/>
  <c r="V66" i="15"/>
  <c r="U68" i="15" l="1"/>
  <c r="V67" i="15"/>
  <c r="U69" i="15" l="1"/>
  <c r="V68" i="15"/>
  <c r="U70" i="15" l="1"/>
  <c r="V69" i="15"/>
  <c r="U71" i="15" l="1"/>
  <c r="U72" i="15" s="1"/>
  <c r="U73" i="15" s="1"/>
  <c r="U74" i="15" s="1"/>
  <c r="U75" i="15" s="1"/>
  <c r="U76" i="15" s="1"/>
  <c r="U77" i="15" s="1"/>
  <c r="U78" i="15" s="1"/>
  <c r="V70" i="15"/>
  <c r="U79" i="15" l="1"/>
  <c r="V78" i="15"/>
  <c r="U80" i="15" l="1"/>
  <c r="V79" i="15"/>
  <c r="U81" i="15" l="1"/>
  <c r="V80" i="15"/>
  <c r="U82" i="15" l="1"/>
  <c r="V81" i="15"/>
  <c r="U83" i="15" l="1"/>
  <c r="V82" i="15"/>
  <c r="U84" i="15" l="1"/>
  <c r="V83" i="15"/>
  <c r="U85" i="15" l="1"/>
  <c r="V84" i="15"/>
  <c r="U86" i="15" l="1"/>
  <c r="V85" i="15"/>
  <c r="U87" i="15" l="1"/>
  <c r="U88" i="15" s="1"/>
  <c r="V86" i="15"/>
  <c r="U89" i="15" l="1"/>
  <c r="U90" i="15" s="1"/>
  <c r="U91" i="15" s="1"/>
  <c r="U92" i="15" s="1"/>
  <c r="U93" i="15" s="1"/>
  <c r="U94" i="15" s="1"/>
  <c r="U95" i="15" s="1"/>
  <c r="U96" i="15" s="1"/>
  <c r="V88" i="15"/>
  <c r="U97" i="15" l="1"/>
  <c r="V96" i="15"/>
  <c r="U98" i="15" l="1"/>
  <c r="V97" i="15"/>
  <c r="U99" i="15" l="1"/>
  <c r="U100" i="15" s="1"/>
  <c r="U101" i="15" s="1"/>
  <c r="U102" i="15" s="1"/>
  <c r="U103" i="15" s="1"/>
  <c r="U104" i="15" s="1"/>
  <c r="U105" i="15" s="1"/>
  <c r="U106" i="15" s="1"/>
  <c r="U107" i="15" s="1"/>
  <c r="U108" i="15" s="1"/>
  <c r="U109" i="15" s="1"/>
  <c r="U110" i="15" s="1"/>
  <c r="U111" i="15" s="1"/>
  <c r="U112" i="15" s="1"/>
  <c r="V98" i="15"/>
  <c r="U113" i="15" l="1"/>
  <c r="V112" i="15"/>
  <c r="U114" i="15" l="1"/>
  <c r="V113" i="15"/>
  <c r="U115" i="15" l="1"/>
  <c r="V114" i="15"/>
  <c r="U116" i="15" l="1"/>
  <c r="V115" i="15"/>
  <c r="U117" i="15" l="1"/>
  <c r="V116" i="15"/>
  <c r="U118" i="15" l="1"/>
  <c r="V117" i="15"/>
  <c r="U119" i="15" l="1"/>
  <c r="V118" i="15"/>
  <c r="U120" i="15" l="1"/>
  <c r="U121" i="15" s="1"/>
  <c r="U122" i="15" s="1"/>
  <c r="U123" i="15" s="1"/>
  <c r="U124" i="15" s="1"/>
  <c r="U125" i="15" s="1"/>
  <c r="U126" i="15" s="1"/>
  <c r="U127" i="15" s="1"/>
  <c r="U128" i="15" s="1"/>
  <c r="U129" i="15" s="1"/>
  <c r="U130" i="15" s="1"/>
  <c r="U131" i="15" s="1"/>
  <c r="U132" i="15" s="1"/>
  <c r="U133" i="15" s="1"/>
  <c r="U134" i="15" s="1"/>
  <c r="U135" i="15" s="1"/>
  <c r="U136" i="15" s="1"/>
  <c r="U137" i="15" s="1"/>
  <c r="U138" i="15" s="1"/>
  <c r="U139" i="15" s="1"/>
  <c r="U140" i="15" s="1"/>
  <c r="V119" i="15"/>
  <c r="U141" i="15" l="1"/>
  <c r="U142" i="15" s="1"/>
  <c r="U143" i="15" s="1"/>
  <c r="U144" i="15" s="1"/>
  <c r="V140" i="15"/>
  <c r="U145" i="15" l="1"/>
  <c r="U146" i="15" s="1"/>
  <c r="U147" i="15" s="1"/>
  <c r="U148" i="15" s="1"/>
  <c r="U149" i="15" s="1"/>
  <c r="U150" i="15" s="1"/>
  <c r="U151" i="15" s="1"/>
  <c r="V144" i="15"/>
  <c r="U152" i="15" l="1"/>
  <c r="V151" i="15"/>
  <c r="U153" i="15" l="1"/>
  <c r="V152" i="15"/>
  <c r="U154" i="15" l="1"/>
  <c r="V153" i="15"/>
  <c r="U155" i="15" l="1"/>
  <c r="V154" i="15"/>
  <c r="U156" i="15" l="1"/>
  <c r="U157" i="15" s="1"/>
  <c r="U158" i="15" s="1"/>
  <c r="U159" i="15" s="1"/>
  <c r="U160" i="15" s="1"/>
  <c r="U161" i="15" s="1"/>
  <c r="U162" i="15" s="1"/>
  <c r="V155" i="15"/>
  <c r="U163" i="15" l="1"/>
  <c r="V162" i="15"/>
  <c r="U164" i="15" l="1"/>
  <c r="V163" i="15"/>
  <c r="U165" i="15" l="1"/>
  <c r="U166" i="15" s="1"/>
  <c r="U167" i="15" s="1"/>
  <c r="U168" i="15" s="1"/>
  <c r="U169" i="15" s="1"/>
  <c r="U170" i="15" s="1"/>
  <c r="U171" i="15" s="1"/>
  <c r="U172" i="15" s="1"/>
  <c r="U173" i="15" s="1"/>
  <c r="U174" i="15" s="1"/>
  <c r="U175" i="15" s="1"/>
  <c r="U176" i="15" s="1"/>
  <c r="U177" i="15" s="1"/>
  <c r="U178" i="15" s="1"/>
  <c r="U179" i="15" s="1"/>
  <c r="U180" i="15" s="1"/>
  <c r="U181" i="15" s="1"/>
  <c r="V164" i="15"/>
  <c r="U182" i="15" l="1"/>
  <c r="V181" i="15"/>
  <c r="U183" i="15" l="1"/>
  <c r="V182" i="15"/>
  <c r="U184" i="15" l="1"/>
  <c r="U185" i="15" s="1"/>
  <c r="U186" i="15" s="1"/>
  <c r="U187" i="15" s="1"/>
  <c r="V183" i="15"/>
  <c r="U188" i="15" l="1"/>
  <c r="V187" i="15"/>
  <c r="U189" i="15" l="1"/>
  <c r="V188" i="15"/>
  <c r="U190" i="15" l="1"/>
  <c r="V189" i="15"/>
  <c r="U191" i="15" l="1"/>
  <c r="U192" i="15" s="1"/>
  <c r="U193" i="15" s="1"/>
  <c r="U194" i="15" s="1"/>
  <c r="U195" i="15" s="1"/>
  <c r="U196" i="15" s="1"/>
  <c r="U197" i="15" s="1"/>
  <c r="U198" i="15" s="1"/>
  <c r="U199" i="15" s="1"/>
  <c r="U200" i="15" s="1"/>
  <c r="U201" i="15" s="1"/>
  <c r="U202" i="15" s="1"/>
  <c r="U203" i="15" s="1"/>
  <c r="U204" i="15" s="1"/>
  <c r="U205" i="15" s="1"/>
  <c r="U206" i="15" s="1"/>
  <c r="U207" i="15" s="1"/>
  <c r="U208" i="15" s="1"/>
  <c r="U209" i="15" s="1"/>
  <c r="U210" i="15" s="1"/>
  <c r="U211" i="15" s="1"/>
  <c r="U212" i="15" s="1"/>
  <c r="U213" i="15" s="1"/>
  <c r="U214" i="15" s="1"/>
  <c r="U215" i="15" s="1"/>
  <c r="U216" i="15" s="1"/>
  <c r="V190" i="15"/>
  <c r="U217" i="15" l="1"/>
  <c r="V216" i="15"/>
  <c r="U218" i="15" l="1"/>
  <c r="V217" i="15"/>
  <c r="U219" i="15" l="1"/>
  <c r="U220" i="15" s="1"/>
  <c r="U221" i="15" s="1"/>
  <c r="U222" i="15" s="1"/>
  <c r="U223" i="15" s="1"/>
  <c r="U224" i="15" s="1"/>
  <c r="U225" i="15" s="1"/>
  <c r="U226" i="15" s="1"/>
  <c r="U227" i="15" s="1"/>
  <c r="U228" i="15" s="1"/>
  <c r="U229" i="15" s="1"/>
  <c r="U230" i="15" s="1"/>
  <c r="U231" i="15" s="1"/>
  <c r="U232" i="15" s="1"/>
  <c r="U233" i="15" s="1"/>
  <c r="U234" i="15" s="1"/>
  <c r="U235" i="15" s="1"/>
  <c r="U236" i="15" s="1"/>
  <c r="U237" i="15" s="1"/>
  <c r="U238" i="15" s="1"/>
  <c r="U239" i="15" s="1"/>
  <c r="U240" i="15" s="1"/>
  <c r="U241" i="15" s="1"/>
  <c r="U242" i="15" s="1"/>
  <c r="U243" i="15" s="1"/>
  <c r="V218" i="15"/>
  <c r="U244" i="15" l="1"/>
  <c r="U245" i="15" s="1"/>
  <c r="U246" i="15" s="1"/>
  <c r="U247" i="15" s="1"/>
  <c r="U248" i="15" s="1"/>
  <c r="U249" i="15" s="1"/>
  <c r="U250" i="15" s="1"/>
  <c r="V243" i="15"/>
  <c r="U251" i="15" l="1"/>
  <c r="U252" i="15" s="1"/>
  <c r="U253" i="15" s="1"/>
  <c r="U254" i="15" s="1"/>
  <c r="V250" i="15"/>
  <c r="U255" i="15" l="1"/>
  <c r="V254" i="15"/>
  <c r="U256" i="15" l="1"/>
  <c r="V255" i="15"/>
  <c r="U257" i="15" l="1"/>
  <c r="U258" i="15" s="1"/>
  <c r="U259" i="15" s="1"/>
  <c r="U260" i="15" s="1"/>
  <c r="U261" i="15" s="1"/>
  <c r="U262" i="15" s="1"/>
  <c r="U263" i="15" s="1"/>
  <c r="U264" i="15" s="1"/>
  <c r="U265" i="15" s="1"/>
  <c r="U266" i="15" s="1"/>
  <c r="U267" i="15" s="1"/>
  <c r="V256" i="15"/>
  <c r="U268" i="15" l="1"/>
  <c r="U269" i="15" s="1"/>
  <c r="U270" i="15" s="1"/>
  <c r="U271" i="15" s="1"/>
  <c r="U272" i="15" s="1"/>
  <c r="U273" i="15" s="1"/>
  <c r="V267" i="15"/>
  <c r="U274" i="15" l="1"/>
  <c r="U275" i="15" s="1"/>
  <c r="U276" i="15" s="1"/>
  <c r="U277" i="15" s="1"/>
  <c r="U278" i="15" s="1"/>
  <c r="U279" i="15" s="1"/>
  <c r="U280" i="15" s="1"/>
  <c r="U281" i="15" s="1"/>
  <c r="U282" i="15" s="1"/>
  <c r="U283" i="15" s="1"/>
  <c r="U284" i="15" s="1"/>
  <c r="U285" i="15" s="1"/>
  <c r="U286" i="15" s="1"/>
  <c r="U287" i="15" s="1"/>
  <c r="U288" i="15" s="1"/>
  <c r="U289" i="15" s="1"/>
  <c r="U290" i="15" s="1"/>
  <c r="U291" i="15" s="1"/>
  <c r="U292" i="15" s="1"/>
  <c r="U293" i="15" s="1"/>
  <c r="U294" i="15" s="1"/>
  <c r="U295" i="15" s="1"/>
  <c r="U296" i="15" s="1"/>
  <c r="V273" i="15"/>
  <c r="U297" i="15" l="1"/>
  <c r="V296" i="15"/>
  <c r="U298" i="15" l="1"/>
  <c r="U299" i="15" s="1"/>
  <c r="U300" i="15" s="1"/>
  <c r="U301" i="15" s="1"/>
  <c r="U302" i="15" s="1"/>
  <c r="U303" i="15" s="1"/>
  <c r="U304" i="15" s="1"/>
  <c r="U305" i="15" s="1"/>
  <c r="V297" i="15"/>
  <c r="U306" i="15" l="1"/>
  <c r="V305" i="15"/>
  <c r="U307" i="15" l="1"/>
  <c r="V306" i="15"/>
  <c r="U308" i="15" l="1"/>
  <c r="U309" i="15" s="1"/>
  <c r="U310" i="15" s="1"/>
  <c r="V307" i="15"/>
  <c r="U311" i="15" l="1"/>
  <c r="V310" i="15"/>
  <c r="U312" i="15" l="1"/>
  <c r="V311" i="15"/>
  <c r="U313" i="15" l="1"/>
  <c r="V312" i="15"/>
  <c r="U314" i="15" l="1"/>
  <c r="U315" i="15" s="1"/>
  <c r="V313" i="15"/>
  <c r="U316" i="15" l="1"/>
  <c r="V315" i="15"/>
  <c r="U317" i="15" l="1"/>
  <c r="V316" i="15"/>
  <c r="U318" i="15" l="1"/>
  <c r="U319" i="15" s="1"/>
  <c r="U320" i="15" s="1"/>
  <c r="V317" i="15"/>
  <c r="U321" i="15" l="1"/>
  <c r="V320" i="15"/>
  <c r="U322" i="15" l="1"/>
  <c r="U323" i="15" s="1"/>
  <c r="U324" i="15" s="1"/>
  <c r="U325" i="15" s="1"/>
  <c r="U326" i="15" s="1"/>
  <c r="U327" i="15" s="1"/>
  <c r="U328" i="15" s="1"/>
  <c r="V321" i="15"/>
  <c r="U329" i="15" l="1"/>
  <c r="V328" i="15"/>
  <c r="U330" i="15" l="1"/>
  <c r="V329" i="15"/>
  <c r="U331" i="15" l="1"/>
  <c r="V330" i="15"/>
  <c r="U332" i="15" l="1"/>
  <c r="U333" i="15" s="1"/>
  <c r="V33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&lt;author&gt;tc={4A0CC0DA-6623-4115-B60A-38E5EC6CE394}</author>
    <author>tc={54EE7951-7262-4200-6969-000000000000}</author>
  </authors>
  <commentList>
    <comment ref="C11" authorId="0" shapeId="0" xr:uid="{00000000-0006-0000-0E00-000001000000}">
      <text>
        <r>
          <rPr>
            <sz val="10"/>
            <color rgb="FF000000"/>
            <rFont val="Aptos Narrow"/>
            <family val="2"/>
          </rPr>
          <t>Open ended, all countries where employees work_x000D_
	-Nichole Arbino_x000D_
Stays in GNRL_x000D_
	-Nichole Arbino</t>
        </r>
      </text>
    </comment>
    <comment ref="C49" authorId="1" shapeId="0" xr:uid="{00000000-0006-0000-0E00-000002000000}">
      <text>
        <t>[Threaded comment]
Your version of Excel allows you to read this threaded comment; however, any edits to it will get removed if the file is opened in a newer version of Excel. Learn more: https://go.microsoft.com/fwlink/?linkid=870924
Comment:
    This question will be reworded with a preferred answer of no. That is reflected in column T, but the new verbiage should come Monday.</t>
      </text>
    </comment>
  </commentList>
</comments>
</file>

<file path=xl/sharedStrings.xml><?xml version="1.0" encoding="utf-8"?>
<sst xmlns="http://schemas.openxmlformats.org/spreadsheetml/2006/main" count="6329" uniqueCount="2155">
  <si>
    <t xml:space="preserve">Cells contained in this worksheet may contain cells with dropdown lists as well as autopopulated formulas. </t>
  </si>
  <si>
    <r>
      <t xml:space="preserve">HECVAT™ Solution Provider Response - </t>
    </r>
    <r>
      <rPr>
        <b/>
        <i/>
        <sz val="20"/>
        <rFont val="Verdana"/>
        <family val="2"/>
      </rPr>
      <t>Start Here</t>
    </r>
  </si>
  <si>
    <t>Date Completed</t>
  </si>
  <si>
    <t>Instructions for Solution Providers</t>
  </si>
  <si>
    <t>GNRL-01</t>
  </si>
  <si>
    <t>Biddle Consulting Group, Inc.</t>
  </si>
  <si>
    <t>GNRL-02</t>
  </si>
  <si>
    <t>TestGenius by Biddle Consulting Group.</t>
  </si>
  <si>
    <t>GNRL-03</t>
  </si>
  <si>
    <t>Cloud-based skill and ability testing software. TestGenius is a SaaS platform that enables clients to administer pre-employment tests to job candidates via a web browser with no external systems needed.</t>
  </si>
  <si>
    <t>GNRL-04</t>
  </si>
  <si>
    <t>GNRL-05</t>
  </si>
  <si>
    <t>GNRL-06</t>
  </si>
  <si>
    <t>GNRL-07</t>
  </si>
  <si>
    <t>916-294-4250</t>
  </si>
  <si>
    <t>GNRL-08</t>
  </si>
  <si>
    <t>United States</t>
  </si>
  <si>
    <t>GNRL-09</t>
  </si>
  <si>
    <t>United States (headquartered at 606 Sutter Street, Folsom, CA 95630).</t>
  </si>
  <si>
    <t>Answer</t>
  </si>
  <si>
    <t>Additional Information</t>
  </si>
  <si>
    <t>Guidance</t>
  </si>
  <si>
    <t>Analyst Notes</t>
  </si>
  <si>
    <t>COMP-01</t>
  </si>
  <si>
    <t>Yes</t>
  </si>
  <si>
    <t>COMP-02</t>
  </si>
  <si>
    <t>Biddle Consulting Group, Inc. is a California corporation founded in 1974 and reorganized in 2001 that provides pre-employment testing solutions. The company is privately owned, with 80% held by the Biddle Family Irrevocable Trust and 20% by the National Christian Foundation.</t>
  </si>
  <si>
    <t>COMP-03</t>
  </si>
  <si>
    <t>COMP-04</t>
  </si>
  <si>
    <t>COMP-05</t>
  </si>
  <si>
    <t>TestGenius runs on Google Cloud Platform in the U.S., with logically separated networks, deny‑all firewalls permitting only HTTP/HTTPS, VPN- and MFA-protected administrative access, and encryption for data in transit and at rest; corporate IT is MSP-managed behind Fortinet firewalls with SIEM and IDS/IPS, and backups are stored in Azure (corporate) and GCP (product).</t>
  </si>
  <si>
    <t>End Table Data</t>
  </si>
  <si>
    <t>REQU-01</t>
  </si>
  <si>
    <t>Delivered as a Software-as-a-Service (SaaS) and cloud-hosted.</t>
  </si>
  <si>
    <t>REQU-02</t>
  </si>
  <si>
    <t>SaaS application accessed via web browser.</t>
  </si>
  <si>
    <t>REQU-03</t>
  </si>
  <si>
    <t>No</t>
  </si>
  <si>
    <t>Engagement covers a Software-as-a-Service (SaaS) solution with technical support and training.</t>
  </si>
  <si>
    <t>REQU-04</t>
  </si>
  <si>
    <t>AI is used for proctoring and monitoring during assessments; our roadmap includes AI‑assisted custom test content creation and applicant reference checking.</t>
  </si>
  <si>
    <t>REQU-05</t>
  </si>
  <si>
    <t>We do not create, receive, collect, maintain, or transmit PHI or conduct any HIPAA‑regulated functions as part of our services.</t>
  </si>
  <si>
    <t>REQU-06</t>
  </si>
  <si>
    <t>We do not process, store, or transmit PCI or credit/debit card data.</t>
  </si>
  <si>
    <t>REQU-07</t>
  </si>
  <si>
    <t>Cloud-hosted SaaS accessed via web browser—no customer-operated physical or virtual appliances are needed, and we do not require inbound firewall/VPN access into your environment for support or administration.</t>
  </si>
  <si>
    <t>REQU-08</t>
  </si>
  <si>
    <t>Personal data (PII) such as applicant first name, last name, email, address, and skills assessment results; if proctoring is used, ID images and candidate videos are stored for 90 days.</t>
  </si>
  <si>
    <t xml:space="preserve">Note: The "Organization" tab is required for ALL products and services. </t>
  </si>
  <si>
    <t>Copyright © 2025 EDUCAUSE</t>
  </si>
  <si>
    <r>
      <t xml:space="preserve">HECVAT Solution Provider Response - </t>
    </r>
    <r>
      <rPr>
        <b/>
        <i/>
        <sz val="20"/>
        <rFont val="Verdana"/>
        <family val="2"/>
      </rPr>
      <t>Organization</t>
    </r>
  </si>
  <si>
    <t>DOCU-01</t>
  </si>
  <si>
    <t xml:space="preserve">We maintain a Business Continuity and Disaster Recovery Plan, it is tested annually via disaster recovery exercises that include backup restoration. More information included in WISP, table of contents included on our Trust Site (https://community.testgenius.com/trustsite), NDA required for full copy. </t>
  </si>
  <si>
    <t>DOCU-02</t>
  </si>
  <si>
    <t xml:space="preserve">Business Continuity and Disaster Recovery Plan identifies which requires a disaster recovery test, including backup restoration, to be performed annually. More information included in WISP, table of contents included on our Trust Site (https://community.testgenius.com/trustsite), NDA required for full copy. </t>
  </si>
  <si>
    <t>DOCU-03</t>
  </si>
  <si>
    <t xml:space="preserve">Our hosting provider, Google Cloud Platform, holds a SOC 2 Type 2 report. We are currently in the process of completing a SOC2, with a 2026 completion goal. </t>
  </si>
  <si>
    <t>DOCU-04</t>
  </si>
  <si>
    <t>Aligned with the NIST Cybersecurity Framework (CSF 2.0) and NIST SP 800-171.</t>
  </si>
  <si>
    <t>DOCU-05</t>
  </si>
  <si>
    <t>Limited structural models and diagrams are available with an NDA in place; we do not release data structure, code, programming logic, or other proprietary data.</t>
  </si>
  <si>
    <t>DOCU-06</t>
  </si>
  <si>
    <t>Privacy Policy is publicly available at https://testgenius.com/privacy-policy.html.</t>
  </si>
  <si>
    <t>DOCU-07</t>
  </si>
  <si>
    <t>THRD-01</t>
  </si>
  <si>
    <t>Third-party risk assessments are required before sharing Confidential data with any provider, and supplier security and service delivery are reviewed at least annually per our Third-Party Management Policy.</t>
  </si>
  <si>
    <t>THRD-02</t>
  </si>
  <si>
    <t>THRD-03</t>
  </si>
  <si>
    <t>Contracts require compliance with cybersecurity and confidentiality requirements, including information protection controls, and service providers are liable for protecting sensitive data.</t>
  </si>
  <si>
    <t>THRD-04</t>
  </si>
  <si>
    <t>A formal Third-Party Management Policy governs vendor due diligence and third‑party risk assessments before any data sharing, requires written agreements with defined security obligations, and mandates ongoing monitoring with reviews at least annually.</t>
  </si>
  <si>
    <t>THRD-05</t>
  </si>
  <si>
    <t>Risks associated with suppliers and the technology supply chain are assessed, and supplier agreements include requirements addressing information and communications technology and product supply chain security. Supplier service delivery is reviewed at least annually, and changes to third‑party services are managed based on risk.</t>
  </si>
  <si>
    <t>CHNG-01</t>
  </si>
  <si>
    <t>Change management includes communication to external stakeholders about planned changes and expected impact in advance, with a notification created for clients prior to deployment.</t>
  </si>
  <si>
    <t>CHNG-02</t>
  </si>
  <si>
    <t>We do not allow modifications to our software; updates are centrally applied to our web-based application by Biddle employees.</t>
  </si>
  <si>
    <t>CHNG-03</t>
  </si>
  <si>
    <t>Baseline configurations are established and maintained with security configuration settings enforced per CIS Benchmarks/NIST Guidelines. Changes are tracked, reviewed/approved, and logged, and container images are created only from authorized base images.</t>
  </si>
  <si>
    <t>CHNG-04</t>
  </si>
  <si>
    <t>A documented change management process is defined in the Operations Security Policy, requiring that significant changes be documented, tested, reviewed, and formally authorized prior to production deployment.</t>
  </si>
  <si>
    <t>CHNG-05</t>
  </si>
  <si>
    <t>The documented process requires planning and impact assessment, formal authorization, thorough testing in segregated environments, and meeting acceptance/quality standards before production deployment.</t>
  </si>
  <si>
    <t>CHNG-06</t>
  </si>
  <si>
    <t>Major releases include dependency scanning in CI/CD and vulnerability testing after major changes, with impact assessments that consider system dependencies. A bill of materials for third‑party components is maintained.</t>
  </si>
  <si>
    <t>CHNG-07</t>
  </si>
  <si>
    <t>A formal patch management process that includes testing, criticality-based evaluation, and timely installation of patches. Critical security patches are installed within 48 hours, and non-critical patches within 14 to 30 days. We also have a change control process for patching and configuration changes.</t>
  </si>
  <si>
    <t>CHNG-08</t>
  </si>
  <si>
    <t>A formal vulnerability and patch management process defines remediation timeframes and requires documented risk treatment plans when remediation must be deferred; exceptions require CISO approval.</t>
  </si>
  <si>
    <t>CHNG-09</t>
  </si>
  <si>
    <t>Updates are applied centrally by Biddle after business hours, and clients automatically load the new version on their next access; no client interaction is required.</t>
  </si>
  <si>
    <t>CHNG-10</t>
  </si>
  <si>
    <t>Centrally managed, browser-based SaaS with updates applied by Biddle; clients automatically load the latest production release with no client-side application to maintain, so support covers the current version.</t>
  </si>
  <si>
    <t>CHNG-11</t>
  </si>
  <si>
    <t>Software updates are released weekly and applied automatically after business hours, following a planned deployment schedule with client notifications.</t>
  </si>
  <si>
    <t>CHNG-12</t>
  </si>
  <si>
    <t>A multi‑year product roadmap (2–3 years) guides upcoming enhancements—e.g., video interviewing and AI‑assisted content creation—and we maintain a current accessibility roadmap with delivery timelines.</t>
  </si>
  <si>
    <t>CHNG-13</t>
  </si>
  <si>
    <t>Updates are applied by Biddle employees after business hours. Clients automatically load the new version when they next access the site; no client interaction is needed.</t>
  </si>
  <si>
    <t>CHNG-14</t>
  </si>
  <si>
    <t>Weekly updates are applied after business hours during scheduled maintenance windows (midnight–2 AM) by Biddle employees, with no client interaction required and no expected downtime. Notifications are provided for any maintenance expected to last more than a couple of minutes.</t>
  </si>
  <si>
    <t>CHNG-15</t>
  </si>
  <si>
    <t>All significant changes must be documented, and emergency changes may be expedited but must undergo retrospective review and authorization.</t>
  </si>
  <si>
    <t>CHNG-16</t>
  </si>
  <si>
    <t>Documented configuration and hardening standards (Appendix A) and change management govern system provisioning and maintenance, with cloud environments following defined cloud hardening controls. Application changes follow documented change and release processes; mobile devices (company-owned and BYOD) are controlled under the Mobile Device Policy, and infrastructure devices are configured by our MSP per specified settings.</t>
  </si>
  <si>
    <t>PPPR-01</t>
  </si>
  <si>
    <t>Documented in the Operations Security Policy, which requires testing and approval via change management and defines severity-based remediation timelines; configuration standards also require a patch management strategy aligned to defined SLAs.</t>
  </si>
  <si>
    <t>PPPR-02</t>
  </si>
  <si>
    <t>PPPR-03</t>
  </si>
  <si>
    <t>Legal matters are governed by California and U.S. law, and operations are conducted in compliance with applicable local, state, and federal regulations.</t>
  </si>
  <si>
    <t>PPPR-04</t>
  </si>
  <si>
    <t>Encryption uses NIST-approved, industry-standard algorithms and protocols—such as AES-256 for data at rest and TLS v1.2/v1.3 for data in transit—per our Cryptography Policy; proprietary or deprecated cryptography is not used.</t>
  </si>
  <si>
    <t>PPPR-05</t>
  </si>
  <si>
    <t>Documented Secure Development Policy (effective Dec 12, 2025) defines our system development lifecycle, including segregated development/test/production environments and formal change control.</t>
  </si>
  <si>
    <t>PPPR-06</t>
  </si>
  <si>
    <t>Employment candidates undergo background verification checks prior to hire (before access is granted), in accordance with applicable laws; screening includes criminal history unless prohibited by local statute.</t>
  </si>
  <si>
    <t>PPPR-07</t>
  </si>
  <si>
    <t>New hires sign non-disclosure/confidentiality and code‑of‑conduct/Acceptable Use agreements and formally acknowledge Biddle’s Information Security Policy and their security responsibilities at the time of hire.</t>
  </si>
  <si>
    <t>PPPR-08</t>
  </si>
  <si>
    <t>PPPR-09</t>
  </si>
  <si>
    <t>A documented Secure Development Policy embeds secure-by-design and privacy-by-design principles throughout the development lifecycle.</t>
  </si>
  <si>
    <t>PPPR-10</t>
  </si>
  <si>
    <t>Incident reporting is aligned with regulatory requirements and incidents are reported as required by law. Our incident response plan includes legal requirements for reporting compromises, and the CISO maintains compliance with data privacy laws (e.g., GDPR, CCPA).</t>
  </si>
  <si>
    <t>PPPR-11</t>
  </si>
  <si>
    <t>Employees and relevant third-parties complete security awareness training at hire and annually, with management monitoring completion; we also provide ongoing updates and quarterly KnowBe4 modules (including additional training after phishing test failures) with role‑appropriate content such as developer-focused training.</t>
  </si>
  <si>
    <t>PPPR-12</t>
  </si>
  <si>
    <t>Security awareness training is required for all employees at hire and annually, and completion is monitored for compliance.</t>
  </si>
  <si>
    <t>PPPR-13</t>
  </si>
  <si>
    <t>Quarterly access rights reviews of user, administrator (privileged), and service accounts are performed and documented with management approval, and the Access Management Procedure includes periodic reviews and revocation upon role changes.</t>
  </si>
  <si>
    <t>PPPR-14</t>
  </si>
  <si>
    <t>Processes are documented in our Written Information Security Program (WISP). They are implemented through internal audits led by Biddle personnel with audit reports on demand, monthly SIEM reviews with our MSP, and quarterly reviews of controls and policies.</t>
  </si>
  <si>
    <t>PPPR-15</t>
  </si>
  <si>
    <t>We maintain a formal Physical Security Policy covering entry controls and visitor management. Secure areas are monitored with cameras and intrusion detection where feasible, and production facilities include fire suppression, climate control, and emergency backup power.</t>
  </si>
  <si>
    <r>
      <t xml:space="preserve">HECVAT Solution Provider Response - </t>
    </r>
    <r>
      <rPr>
        <b/>
        <i/>
        <sz val="20"/>
        <rFont val="Verdana"/>
        <family val="2"/>
      </rPr>
      <t>Product</t>
    </r>
  </si>
  <si>
    <t>AAAI-01</t>
  </si>
  <si>
    <t>AAAI-02</t>
  </si>
  <si>
    <t>Username and password (local) authentication is supported for users and administrators via our hosted identity server.</t>
  </si>
  <si>
    <t>AAAI-03</t>
  </si>
  <si>
    <t>Passwords must be at least 8 characters long and contain at least 3 of the following 4 types: uppercase letters, lowercase letters, numeric digits, and special characters.</t>
  </si>
  <si>
    <t>AAAI-04</t>
  </si>
  <si>
    <t>Local authentication enforces a minimum 8-character password that must include uppercase and lowercase letters, a number, and a special character; the system also prevents reuse of the last five passwords.</t>
  </si>
  <si>
    <t>AAAI-05</t>
  </si>
  <si>
    <t>A self-service “Forgot password” flow sends a one-time link to the user’s email to reset their password; support-assisted resets require identity verification and do not rely solely on secret questions.</t>
  </si>
  <si>
    <t>AAAI-06</t>
  </si>
  <si>
    <t>AAAI-07</t>
  </si>
  <si>
    <t>AAAI-08</t>
  </si>
  <si>
    <t>Passwords are stored as one-way salted hashes (e.g., bcrypt, PBKDF2, scrypt, or Argon2) and not in clear text.</t>
  </si>
  <si>
    <t>AAAI-09</t>
  </si>
  <si>
    <t>Audit logs include login, logout, actions performed, and source IP address.</t>
  </si>
  <si>
    <t>AAAI-10</t>
  </si>
  <si>
    <t>Audit logging records user and administrator activity, including log‑in/log‑out, CRUD on application and system users/objects, security settings changes (including disabling/modifying logging), administrator access to customer data, and successful and unsuccessful logins. Logs include user ID, IP, valid timestamp, action type and object, are stored at least 30 days, protected against tampering, and generate alerts for significant events; they feed an MSP‑managed SIEM covering Biddle and TestGenius for real‑time analysis/correlation with monthly reviews, and security event data (Synoptek SIEM) is retained indefinitely.</t>
  </si>
  <si>
    <t>AAAI-11</t>
  </si>
  <si>
    <t>Security event data is retained indefinitely in our Synoptek-managed SIEM, and per our logging policy logs are stored for at least 30 days; logging facilities are protected against tampering and unauthorized access, with the SIEM operated by our MSP so no Biddle employee can modify or delete audit data. Internal application logs are not directly exposed to customers at this time.</t>
  </si>
  <si>
    <t>AAAI-12</t>
  </si>
  <si>
    <t>Integration with other authentication/authorization platforms (e.g., LDAP/Active Directory) is not supported.</t>
  </si>
  <si>
    <t>AAAI-13</t>
  </si>
  <si>
    <t>AAAI-14</t>
  </si>
  <si>
    <t>Directory integration (e.g., Active Directory/LDAP) is not supported; user accounts are managed within the application by clients.</t>
  </si>
  <si>
    <t>AAAI-15</t>
  </si>
  <si>
    <t>AAAI-16</t>
  </si>
  <si>
    <t>A distinct GUID-based user identifier is maintained per account.</t>
  </si>
  <si>
    <t>AAAI-17</t>
  </si>
  <si>
    <t>AAAI-18</t>
  </si>
  <si>
    <t>Biddle account logins are signed out after 10 minutes of inactivity; in TestGenius, logins are signed out after 2 hours of inactivity.</t>
  </si>
  <si>
    <t>DATA-01</t>
  </si>
  <si>
    <t>Production storage resides on private networks (VPC/subnets) behind firewalls and Network Address Translation; only secure HTTP (443) endpoints are public, and all other access uses VPN/private endpoints.</t>
  </si>
  <si>
    <t>DATA-02</t>
  </si>
  <si>
    <t>Sensitive data in transit is encrypted using SSL/HTTPS with TLS v1.2 or v1.3 for external connections.</t>
  </si>
  <si>
    <t>DATA-03</t>
  </si>
  <si>
    <t>Data at rest is encrypted at the disk/media level using AES 256 or AES 128; all disks and Google Cloud SQL databases are encrypted by default.</t>
  </si>
  <si>
    <t>DATA-04</t>
  </si>
  <si>
    <t>All encryption uses FIPS‑validated modules, including BitLocker on laptops.</t>
  </si>
  <si>
    <t>DATA-05</t>
  </si>
  <si>
    <t>Customer data is retained indefinitely unless deletion is requested. Personally identifiable information is deleted or de-identified when no longer needed or upon request.</t>
  </si>
  <si>
    <t>DATA-06</t>
  </si>
  <si>
    <t>Customers retain ownership of their data; export, portability, and secure deletion at the end of the arrangement are supported upon request.</t>
  </si>
  <si>
    <t>DATA-07</t>
  </si>
  <si>
    <t>Backups are stored on Google Cloud Platform within the USA and do not reside outside the USA.</t>
  </si>
  <si>
    <t>DATA-08</t>
  </si>
  <si>
    <t>Backup data is stored securely in cloud data centers (GCP and Azure) that provide physical security and environmental protections such as fire suppression and climate control.</t>
  </si>
  <si>
    <t>DATA-09</t>
  </si>
  <si>
    <t>Data can be exported to you upon request. Upon contract termination, Data is retained in system for client use and analysis, unless a data purge is requested by client; PII is securely deleted following termination, and archived/backed-up data can be securely deleted upon request.</t>
  </si>
  <si>
    <t>DATA-10</t>
  </si>
  <si>
    <t>Data can be exported upon request, and full or partial backups can be extracted.</t>
  </si>
  <si>
    <t>DATA-11</t>
  </si>
  <si>
    <t>Backup copies of information, software, and system images are taken regularly to support recovery, with procedures for maintaining and recovering customer data per documented SLAs. The BC/DR plan specifies re-deploying systems from backups.</t>
  </si>
  <si>
    <t>DATA-12</t>
  </si>
  <si>
    <t>Backups are stored in the cloud (Google Cloud Platform for TestGenius client data and Azure for company data).</t>
  </si>
  <si>
    <t>DATA-13</t>
  </si>
  <si>
    <t>N/A</t>
  </si>
  <si>
    <t>Backups are stored off-site in the cloud—TestGenius in Google Cloud Platform and corporate backups in Azure managed by our MSP. No external media/tapes are used for TestGenius/QAS backups.</t>
  </si>
  <si>
    <t>DATA-14</t>
  </si>
  <si>
    <t>Encrypted at rest and in transit.</t>
  </si>
  <si>
    <t>DATA-15</t>
  </si>
  <si>
    <t>Documented policies are implemented: media and devices are securely wiped before reassignment, and at end‑of‑life drives are destroyed or processed via an e‑waste vendor with certificates retained for one year. Procedures reference NIST SP 800‑88 and require disposal in accordance with relevant laws and regulations.</t>
  </si>
  <si>
    <t>DATA-16</t>
  </si>
  <si>
    <t>Media sanitization follows NIST SP 800-88 Rev. 1; devices are securely wiped or physically destroyed, and certificates of destruction are retained when third-party disposal is used.</t>
  </si>
  <si>
    <t>DATA-17</t>
  </si>
  <si>
    <t>Authorized Biddle personnel may access customer data on a need-to-know basis (e.g., for troubleshooting) governed by the principle of least privilege with RBAC, and approved cloud hosting providers have access/host the data under written third‑party security requirements.</t>
  </si>
  <si>
    <t>DATA-18</t>
  </si>
  <si>
    <t>Remote use of company devices is governed by our Remote Working and Access Policy, which requires company-provided VPN configured with MFA, up‑to‑date firewalls and antivirus (users may not disable these), and full‑disk encryption on laptops (BitLocker). Compliance is verified through ongoing monitoring and internal/external audits.</t>
  </si>
  <si>
    <t>DATA-19</t>
  </si>
  <si>
    <t>Dedicated single-tenant deployments are available; otherwise, production and disaster recovery data are logically segmented by ClientID within Google Cloud Platform, ensuring that other customers do not have access to the data.</t>
  </si>
  <si>
    <t>DATA-20</t>
  </si>
  <si>
    <t>The institution retains ownership of its data, and we do not seek a right to use or own customer‑derived data.</t>
  </si>
  <si>
    <t>DATA-21</t>
  </si>
  <si>
    <t>DATA-22</t>
  </si>
  <si>
    <t>Backups are configured to run daily with schedules maintained in the backup application, and copies are stored separately in GCP (product) and Azure (company), encrypted and managed/controlled by authorized teams; backup and restore capabilities are tested at least annually.</t>
  </si>
  <si>
    <t>DATA-23</t>
  </si>
  <si>
    <t>Documented in our Cryptography Policy (aligned to NIST SP 800-57) with controlled access and defined algorithms plus rotation (up to 1 year for data-at-rest keys and certificates), and implemented across our environments—Biddle infrastructure keys are MSP-managed and TestGenius keys are managed in GCP using FIPS-validated cryptography.</t>
  </si>
  <si>
    <r>
      <t xml:space="preserve">HECVAT Solution Provider Response - </t>
    </r>
    <r>
      <rPr>
        <b/>
        <i/>
        <sz val="20"/>
        <rFont val="Verdana"/>
        <family val="2"/>
      </rPr>
      <t>Infrastructure</t>
    </r>
  </si>
  <si>
    <t>APPL-01</t>
  </si>
  <si>
    <t>Access rights are governed by structured rules using Role-Based Access Control (RBAC) as the primary method.</t>
  </si>
  <si>
    <t>APPL-02</t>
  </si>
  <si>
    <t>We implement web application firewall (WAF) protections to mitigate web application vulnerabilities.</t>
  </si>
  <si>
    <t>APPL-03</t>
  </si>
  <si>
    <t>Software installation on production systems follows change management, and environments enforce least functionality; MSP-managed servers and the TestGenius infrastructure install only what is needed and disable nonessential programs, ports, and protocols. Software supply chain management processes are implemented.</t>
  </si>
  <si>
    <t>APPL-04</t>
  </si>
  <si>
    <t>TestGenius stores only candidate first names, last names, emails, test scores, and—if a proctoring solution is used—ID images and candidate videos (retained 90 days).</t>
  </si>
  <si>
    <t>APPL-05</t>
  </si>
  <si>
    <t>Role‑Based Access Control (RBAC) enforces segregation of duties so administrative and security functions are limited to designated roles, and non‑privileged users cannot execute privileged functions.</t>
  </si>
  <si>
    <t>APPL-06</t>
  </si>
  <si>
    <t>Code scanning tools perform static code analysis prior to production, with security testing conducted before each release.</t>
  </si>
  <si>
    <t>APPL-07</t>
  </si>
  <si>
    <t>Secure Development Policy establishes system security testing and application code scanning (including static and dynamic analysis), with changes tested in staging and verified via a release checklist and documented test plans before deployment.</t>
  </si>
  <si>
    <t>APPL-08</t>
  </si>
  <si>
    <t>Access controls for staff use Role-Based Access Control (RBAC) aligned to the principle of least privilege, as defined in the Access Control Policy.</t>
  </si>
  <si>
    <t>APPL-09</t>
  </si>
  <si>
    <t>The application performs input validation and provides error messages, which are handled securely to avoid disclosing sensitive information.</t>
  </si>
  <si>
    <t>APPL-10</t>
  </si>
  <si>
    <t>Documented policies govern the technology supply chain, including supplier risk assessment, acquisition of third‑party systems and software per the Third‑Party Management Policy, software version control with restricted changes to third‑party packages, and dependency scanning for vulnerable libraries during build processes.</t>
  </si>
  <si>
    <t>APPL-11</t>
  </si>
  <si>
    <t>Developers receive secure development training appropriate to their role at least annually, covering prevention of common web application vulnerabilities, and our approach follows OWASP-based secure coding guidelines.</t>
  </si>
  <si>
    <t>APPL-12</t>
  </si>
  <si>
    <t>Applications are developed following secure coding standards based on NIST and OWASP, with annual secure development training, senior-developer review of significant code changes, and at least quarterly security testing and code scanning integrated into the development lifecycle.</t>
  </si>
  <si>
    <t>APPL-13</t>
  </si>
  <si>
    <t>No native mobile application; TestGenius is a SaaS application accessed via web browser (including on mobile), so it is not distributed via the App Store or Google Play.</t>
  </si>
  <si>
    <t>APPL-14</t>
  </si>
  <si>
    <t>An Access Control Policy with an Access Management Procedure defines how employees request and obtain privileged/admin access: requests are submitted via the IT Service Desk and require approval by the appropriate manager or system owner. For TestGenius, the Technical Support team provisions access, and privileged access requires MFA with logging and time-bound authorization.</t>
  </si>
  <si>
    <t>DCTR-01</t>
  </si>
  <si>
    <t>DCTR-02</t>
  </si>
  <si>
    <t>DCTR-03</t>
  </si>
  <si>
    <t>DCTR-04</t>
  </si>
  <si>
    <t>Production is hosted on Google Cloud Platform; Google data centers provide layered physical security with 24/7 cameras, and Biddle does not manage or staff those facilities.</t>
  </si>
  <si>
    <t>DCTR-05</t>
  </si>
  <si>
    <t>Production systems are hosted in Google Cloud data centers, where Biddle has no physical access or control. Separation from other tenants is handled by the provider and through logical isolation (e.g., VPC/subnet segmentation) within GCP.</t>
  </si>
  <si>
    <t>DCTR-06</t>
  </si>
  <si>
    <t>Secure areas housing equipment (e.g., server rooms, wiring closets, racks) are access-controlled and monitored, and production systems are hosted in Google Cloud data centers with layered physical security (e.g., perimeter fencing, biometrics, and 24/7 surveillance).</t>
  </si>
  <si>
    <t>DCTR-07</t>
  </si>
  <si>
    <t>Multi-regional storage is used with the ability to redeploy services in an unaffected region, and disaster recovery mirrors data in separate locations.</t>
  </si>
  <si>
    <t>DCTR-08</t>
  </si>
  <si>
    <t>Hosted on Google Cloud Platform with 99.99% uptime; critical storage is multi‑regional with redundant architecture and failover capabilities.</t>
  </si>
  <si>
    <t>DCTR-09</t>
  </si>
  <si>
    <t>Institutional data is hosted in Google Cloud Platform (GCP) data centers in the USA, and production processing facilities are required to include environmental and business continuity controls, including emergency backup power systems.</t>
  </si>
  <si>
    <t>DCTR-10</t>
  </si>
  <si>
    <t>Power redundancy is managed by Google Cloud data centers; we perform an annual disaster recovery test and address GCP power/network events through multi‑regional services and redeployment procedures.</t>
  </si>
  <si>
    <t>DCTR-11</t>
  </si>
  <si>
    <t>DCTR-12</t>
  </si>
  <si>
    <t>TestGenius is hosted on Google Cloud, where network connectivity is provider‑managed; MPLS or dual data‑center links are not applicable to our service.</t>
  </si>
  <si>
    <t>DCTR-13</t>
  </si>
  <si>
    <t>Services are hosted at Google Cloud Platform (GCP) data centers; facility-level telecommunications/network entrances are managed by Google, and Biddle does not have physical access or control of those sites.</t>
  </si>
  <si>
    <t>DCTR-14</t>
  </si>
  <si>
    <t>All privileged (administrative) access to production and staging infrastructure uses MFA; company devices/resources, servers, and developer Google accounts also enforce MFA (e.g., Microsoft 2FA and Duo).</t>
  </si>
  <si>
    <t>DCTR-15</t>
  </si>
  <si>
    <t>Systems are aligned with CIS Benchmarks, images are created only from authorized base images, and cloud‑native controls (e.g., firewall solutions and cloud-based alerting) are implemented for hardening.</t>
  </si>
  <si>
    <t>DCTR-16</t>
  </si>
  <si>
    <t>Only our Development Team (4 people) have access to the encryption keys; for TestGenius, keys are stored in GCP and managed by the development team.</t>
  </si>
  <si>
    <t>FIDP-01</t>
  </si>
  <si>
    <t>FIDP-02</t>
  </si>
  <si>
    <t>Firewall rule changes follow a formal change management process with documented tickets and approvals and are performed only by authorized personnel per the Operations Security Policy and configuration/hardening standards.</t>
  </si>
  <si>
    <t>FIDP-03</t>
  </si>
  <si>
    <t>Network intrusion detection is provided via firewalls configured with IDS/IPS capabilities, which are actively monitored.</t>
  </si>
  <si>
    <t>FIDP-04</t>
  </si>
  <si>
    <t>Automated IDS/IPS are deployed on endpoints and servers, with file integrity monitoring on production systems, and alerts are monitored by our third-party partner.</t>
  </si>
  <si>
    <t>FIDP-05</t>
  </si>
  <si>
    <t>Changes are logged per our standards ("log changes to organizational systems" and "log security settings changes"), with logs centralized in an MSP‑managed SIEM; firewall logs are monitored 24/7 by our SOC.</t>
  </si>
  <si>
    <t>FIDP-06</t>
  </si>
  <si>
    <t>Authority is documented via the change control process: firewall/network rule changes are recorded in tickets and require approval before deployment. Approver titles include the Change Advisory Board (CAB), an Approved Biddle employee for MSP-managed changes, and the executive teams for dev-managed systems.</t>
  </si>
  <si>
    <t>FIDP-07</t>
  </si>
  <si>
    <t>Network firewalls are configured with intrusion prevention (IPS) and intrusion detection (IDS) and are actively managed and monitored by our MSP.</t>
  </si>
  <si>
    <t>FIDP-08</t>
  </si>
  <si>
    <t>Automated IDS/IPS systems are deployed on endpoints and servers.</t>
  </si>
  <si>
    <t>FIDP-09</t>
  </si>
  <si>
    <t>Next‑generation persistent threat (NGPT) monitoring is in place, alongside automated IDS/IPS and monitoring via a third‑party SOC looking for advanced threats.</t>
  </si>
  <si>
    <t>FIDP-10</t>
  </si>
  <si>
    <t>Monitoring is performed by a third-party partner (MSP/SOC) that manages our SIEM and monitors critical services and IDS/IPS 24/7 with alerting and incident response.</t>
  </si>
  <si>
    <t>FIDP-11</t>
  </si>
  <si>
    <t>Intrusion detection is monitored 24x7 by a third‑party SOC for IDS/IPS, with MSP‑managed SIEM providing real‑time alerting.</t>
  </si>
  <si>
    <t>HFIH-01</t>
  </si>
  <si>
    <t>Formal, documented Incident Response Plan aligned with NIST 2.0; covers preparation, detection, analysis, containment, recovery, and reporting, and is tested at least annually.</t>
  </si>
  <si>
    <t>HFIH-02</t>
  </si>
  <si>
    <t>Internal 24/7 response personnel are supplemented by our MSP security team, which monitors systems and will work to immediately mitigate any risk and notify us.</t>
  </si>
  <si>
    <t>HFIH-03</t>
  </si>
  <si>
    <t>Our Incident Response Plan designates 24/7 response personnel.</t>
  </si>
  <si>
    <t>HFIH-04</t>
  </si>
  <si>
    <t>We carry cyber-risk insurance to protect against unforeseen service outages, data loss or theft, and security incidents.</t>
  </si>
  <si>
    <t>VULN-01</t>
  </si>
  <si>
    <t>Security testing and vulnerability scanning are performed before each release, and releases require completion of test plans with issues remediated; remediation follows defined timelines (e.g., Critical/High within 30 days).</t>
  </si>
  <si>
    <t>VULN-02</t>
  </si>
  <si>
    <t>Reports can be provided upon request.</t>
  </si>
  <si>
    <t>VULN-03</t>
  </si>
  <si>
    <t>Testing may be performed when coordinated in advance; port/security scanning requires prior notification to our engineering team, and verification activities are planned and agreed to minimize business disruption.</t>
  </si>
  <si>
    <t>VULN-04</t>
  </si>
  <si>
    <t>A third-party security assessment was completed within the past year, including an external penetration test.</t>
  </si>
  <si>
    <t>VULN-05</t>
  </si>
  <si>
    <t>External-facing applications are tested against the OWASP Top 10, and application code is scanned at least quarterly. We also perform both static and dynamic code analysis with vulnerability scanning before each release.</t>
  </si>
  <si>
    <t>VULN-06</t>
  </si>
  <si>
    <t>Public-facing systems in the production environment are scanned for vulnerabilities at least quarterly.</t>
  </si>
  <si>
    <r>
      <t xml:space="preserve">HECVAT Solution Provider Response - </t>
    </r>
    <r>
      <rPr>
        <b/>
        <i/>
        <sz val="20"/>
        <rFont val="Verdana"/>
        <family val="2"/>
      </rPr>
      <t>IT Accessibility</t>
    </r>
  </si>
  <si>
    <t>ITAC-01</t>
  </si>
  <si>
    <t>ITAC-02</t>
  </si>
  <si>
    <t>ITAC-03</t>
  </si>
  <si>
    <t>mmcparland@biddle.com</t>
  </si>
  <si>
    <t>ITAC-04</t>
  </si>
  <si>
    <t>ITAC-05</t>
  </si>
  <si>
    <t>https://community.testgenius.com/trustsite</t>
  </si>
  <si>
    <t>ITAC-06</t>
  </si>
  <si>
    <t>VPAT Version 2.5 for TestGenius was completed on June 7, 2024 and is available on our trust site.</t>
  </si>
  <si>
    <t>ITAC-07</t>
  </si>
  <si>
    <t>TestGenius is WCAG 2.1 AA compliant, and a VPAT/ACR is available on our trust site.</t>
  </si>
  <si>
    <t>ITAC-08</t>
  </si>
  <si>
    <t>WCAG 2.1 AA compliant; a VPAT v2.5 Accessibility Conformance Report is available via our trust site (completed June 7, 2024).</t>
  </si>
  <si>
    <t>ITAC-09</t>
  </si>
  <si>
    <t>A formal, documented process is not in place; accessibility issues are monitored and reported as they arise.</t>
  </si>
  <si>
    <t>ITAC-10</t>
  </si>
  <si>
    <t>An Accessibility Conformance Report (VPAT v2.5) for TestGenius, completed June 7, 2024, is available on our trust site: https://community.testgenius.com/trustsite.</t>
  </si>
  <si>
    <t>ITAC-11</t>
  </si>
  <si>
    <t>Independent accessibility audit of the most recent product version has been completed.</t>
  </si>
  <si>
    <t>ITAC-12</t>
  </si>
  <si>
    <t>ITAC-13</t>
  </si>
  <si>
    <t>We conform to WCAG 2.1 Level AA and applicable Section 508. A VPAT/ACR is available on the TestGenius trust site.</t>
  </si>
  <si>
    <t>ITAC-14</t>
  </si>
  <si>
    <t>We are releasing VPAT/ACRs progressively by product area: test players are complete with the VPAT in process; the admin program is in development (60–90 days to complete before report release); and the test‑writer is scheduled to begin in ~120 days and will take 60–90 days, after which its report will be published.</t>
  </si>
  <si>
    <t>ITAC-15</t>
  </si>
  <si>
    <t>ITAC-16</t>
  </si>
  <si>
    <t>ITAC-17</t>
  </si>
  <si>
    <t>ITAC-18</t>
  </si>
  <si>
    <r>
      <t xml:space="preserve">HECVAT Solution Provider Response - </t>
    </r>
    <r>
      <rPr>
        <b/>
        <i/>
        <sz val="20"/>
        <rFont val="Verdana"/>
        <family val="2"/>
      </rPr>
      <t>Case-Specific</t>
    </r>
    <r>
      <rPr>
        <b/>
        <sz val="20"/>
        <rFont val="Verdana"/>
        <family val="2"/>
      </rPr>
      <t xml:space="preserve"> </t>
    </r>
    <r>
      <rPr>
        <b/>
        <i/>
        <sz val="20"/>
        <rFont val="Verdana"/>
        <family val="2"/>
      </rPr>
      <t>Questions</t>
    </r>
  </si>
  <si>
    <t>CONS-01</t>
  </si>
  <si>
    <t>CONS-02</t>
  </si>
  <si>
    <t>CONS-03</t>
  </si>
  <si>
    <t>CONS-04</t>
  </si>
  <si>
    <t>CONS-05</t>
  </si>
  <si>
    <t>CONS-06</t>
  </si>
  <si>
    <t>CONS-07</t>
  </si>
  <si>
    <t>CONS-08</t>
  </si>
  <si>
    <t>CONS-09</t>
  </si>
  <si>
    <t>HIPA-01</t>
  </si>
  <si>
    <t>HIPA-02</t>
  </si>
  <si>
    <t>HIPA-03</t>
  </si>
  <si>
    <t>HIPA-04</t>
  </si>
  <si>
    <t>HIPA-05</t>
  </si>
  <si>
    <t>HIPA-06</t>
  </si>
  <si>
    <t>HIPA-07</t>
  </si>
  <si>
    <t>HIPA-08</t>
  </si>
  <si>
    <t>HIPA-09</t>
  </si>
  <si>
    <t>HIPA-10</t>
  </si>
  <si>
    <t>HIPA-11</t>
  </si>
  <si>
    <t>HIPA-12</t>
  </si>
  <si>
    <t>HIPA-13</t>
  </si>
  <si>
    <t>HIPA-14</t>
  </si>
  <si>
    <t>HIPA-15</t>
  </si>
  <si>
    <t>HIPA-16</t>
  </si>
  <si>
    <t>HIPA-17</t>
  </si>
  <si>
    <t>HIPA-18</t>
  </si>
  <si>
    <t>HIPA-19</t>
  </si>
  <si>
    <t>HIPA-20</t>
  </si>
  <si>
    <t>HIPA-21</t>
  </si>
  <si>
    <t>HIPA-22</t>
  </si>
  <si>
    <t>HIPA-23</t>
  </si>
  <si>
    <t>HIPA-24</t>
  </si>
  <si>
    <t>HIPA-25</t>
  </si>
  <si>
    <t>HIPA-26</t>
  </si>
  <si>
    <t>HIPA-27</t>
  </si>
  <si>
    <t>HIPA-28</t>
  </si>
  <si>
    <t>HIPA-29</t>
  </si>
  <si>
    <t>PCID-01</t>
  </si>
  <si>
    <t>PCID-02</t>
  </si>
  <si>
    <t>PCID-03</t>
  </si>
  <si>
    <t>PCID-04</t>
  </si>
  <si>
    <t>PCID-05</t>
  </si>
  <si>
    <t>PCID-06</t>
  </si>
  <si>
    <t>PCID-07</t>
  </si>
  <si>
    <t>PCID-08</t>
  </si>
  <si>
    <t>PCID-09</t>
  </si>
  <si>
    <t>PCID-10</t>
  </si>
  <si>
    <t>PCID-11</t>
  </si>
  <si>
    <t>PCID-12</t>
  </si>
  <si>
    <t>OPEM-01</t>
  </si>
  <si>
    <t>OPEM-02</t>
  </si>
  <si>
    <t>OPEM-03</t>
  </si>
  <si>
    <t>OPEM-04</t>
  </si>
  <si>
    <t>OPEM-05</t>
  </si>
  <si>
    <t>OPEM-06</t>
  </si>
  <si>
    <t>OPEM-07</t>
  </si>
  <si>
    <t>OPEM-08</t>
  </si>
  <si>
    <t>OPEM-09</t>
  </si>
  <si>
    <t>OPEM-10</t>
  </si>
  <si>
    <r>
      <t>HECVAT Solution Provider Response -</t>
    </r>
    <r>
      <rPr>
        <b/>
        <i/>
        <sz val="20"/>
        <rFont val="Verdana"/>
        <family val="2"/>
      </rPr>
      <t xml:space="preserve"> AI</t>
    </r>
  </si>
  <si>
    <t>AIQU-01</t>
  </si>
  <si>
    <t>Used in AI-based proctoring and monitoring during assessments; roadmap includes AI‑assisted test content creation and applicant reference checking.</t>
  </si>
  <si>
    <t>AIQU-02</t>
  </si>
  <si>
    <t>AI is only used in the AI proctoring system; the default testing system does not use any AI.</t>
  </si>
  <si>
    <t>AIGN-01</t>
  </si>
  <si>
    <t>AI is explicitly included in our Risk Management Policy, and we apply our NIST 800-30/37 and ISO 27005–based risk assessment process to projects, including AI model development and implementation.</t>
  </si>
  <si>
    <t>AIGN-02</t>
  </si>
  <si>
    <t>AI proctoring is optional and can be enabled or not enabled per client; within the proctoring interface, end users can disable notifications for specific violation types (video, audio, screen switching, screen capture).</t>
  </si>
  <si>
    <t>AIGN-03</t>
  </si>
  <si>
    <t>Employees complete security and privacy awareness training at hire and annually, with completion monitored for compliance, AI training topics have been touched on in modules, however we have not completed a responsible AI training course specifically.</t>
  </si>
  <si>
    <t>AIGN-04</t>
  </si>
  <si>
    <t>AI-powered remote proctoring monitors webcam, microphone, and screenshare during assessments to detect and flag rule violations (e.g., unusual sounds, movement, or web navigation) and records evidence (session video and screenshots) for administrator review. Capabilities include optional ID verification, configurable violation notifications, and live proctoring with AI assistance.</t>
  </si>
  <si>
    <t>AIGN-05</t>
  </si>
  <si>
    <t>Policies restrict Confidential Customer Data from use in non-production systems and we adopt data masking/pseudonymization/anonymization for PII. We also employ DLP controls based on risk, and any AI training uses test session recordings obtained with consent.</t>
  </si>
  <si>
    <t>AIPL-01</t>
  </si>
  <si>
    <t>AI is an explicit risk category in our Risk Management Policy, which requires a maintained risk register, defined assessment/treatment processes, and regular reporting to leadership. Public versions of many security documents are posted on our TestGenius trust site for client access.</t>
  </si>
  <si>
    <t>AIPL-02</t>
  </si>
  <si>
    <t>AI risks are included in our enterprise risk categories and are assessed and prioritized in the risk register using a likelihood-and-impact (1–5) scoring model under our NIST 800-30–based process.</t>
  </si>
  <si>
    <t>AIPL-03</t>
  </si>
  <si>
    <t>AI is only used in the optional proctoring module; the default testing workflow operates without AI, so assessments can be run without AI when required.</t>
  </si>
  <si>
    <t>AIPL-04</t>
  </si>
  <si>
    <t>AI is only used for the optional proctoring component; if disabled, it can be restored within established recovery timeframes (TestGenius SaaS RTO 6 hours).</t>
  </si>
  <si>
    <t>AIPL-05</t>
  </si>
  <si>
    <t>AI risks are included in our documented Risk Management Policy and are assessed using our NIST 800-30–based process. For our AI proctoring system, we document human-in-the-loop review and ongoing accuracy monitoring, with administrator overrides feeding model tuning.</t>
  </si>
  <si>
    <t>AISC-01</t>
  </si>
  <si>
    <t>AI proctoring may be trained on test session recordings from clients’ test takers. Customer data, including PII, is not ever introduced into the AI Proctoring, which is the only AI used as of now.</t>
  </si>
  <si>
    <t>AISC-02</t>
  </si>
  <si>
    <t>For the AI proctoring component, the model may occasionally be trained to improve performance using test session recordings from clients’ test takers (with consent). Training data draws from all clients’ recordings rather than a single customer exclusively.</t>
  </si>
  <si>
    <t>AISC-03</t>
  </si>
  <si>
    <t>Audit logs capture user ID, valid timestamp, and action type.</t>
  </si>
  <si>
    <t>AISC-04</t>
  </si>
  <si>
    <t>Applications follow OWASP-based secure development guidelines with controls focused on preventing Injection and cross‑site scripting attacks; external-facing apps are tested against the OWASP Top 10 and protected by a Web Application Firewall (WAF).</t>
  </si>
  <si>
    <t>AISC-05</t>
  </si>
  <si>
    <t>Supply‑chain risks for our AI features are addressed through our NIST CSF 2.0–aligned risk program and Third‑Party Management Policy: we assess technology supply‑chain risks (including AI as a defined risk category), require a third‑party risk assessment and executed contracts before sharing Confidential data, review suppliers at least annually, and evaluate the risk of supplier changes.</t>
  </si>
  <si>
    <t>AIML-01</t>
  </si>
  <si>
    <t>Training and production environments are logically separated, and confidential production customer data is not used in non‑production; if use is ever approved, it is scrubbed of sensitive information.</t>
  </si>
  <si>
    <t>AIML-02</t>
  </si>
  <si>
    <t>Proctoring outputs are subject to human review—administrators can override results, add comments, and these records are used to tune the model; the system is regularly vetted for accuracy using data from live sessions and administrator checks.</t>
  </si>
  <si>
    <t>AIML-03</t>
  </si>
  <si>
    <t>Training data consists of recorded test sessions from clients’ test takers and is legally obtained with full consent and fully licensed; administrator-reviewed outcomes and regular accuracy checks are used to tune the model.</t>
  </si>
  <si>
    <t>AIML-04</t>
  </si>
  <si>
    <t>Administrators review proctoring outcomes and save notes that are used for future model tuning, and audit logs for the service and infrastructure are generated, protected from modification, and monitored via an MSP‑managed SIEM.</t>
  </si>
  <si>
    <t>AIML-05</t>
  </si>
  <si>
    <t>Access to ML training data is restricted to personnel with a business need, enforced via RBAC and the principle of least privilege under our Access Control and Data Management policies.</t>
  </si>
  <si>
    <t>AIML-06</t>
  </si>
  <si>
    <t>Documentation describes a supervised ML proctoring model with periodic retraining and human-in-the-loop review to tune accuracy; adversarial training or specific model defense mechanisms are not mentioned.</t>
  </si>
  <si>
    <t>AIML-07</t>
  </si>
  <si>
    <t>We provide documentation describing the supervised ML model, including its inputs (webcam, microphone, and screenshare) and outputs (proctoring dispositions, screenshots, and a video of the session). Proctoring recordings are accessible to administrators, and their review comments are saved in our databases for future tuning.</t>
  </si>
  <si>
    <t>AIML-08</t>
  </si>
  <si>
    <t>Current AI documentation describes training the proctoring model on recorded test sessions from consenting test takers; no watermarking of training data is referenced in the documentation.</t>
  </si>
  <si>
    <t>AILM-01</t>
  </si>
  <si>
    <t>AILM-02</t>
  </si>
  <si>
    <t>AILM-03</t>
  </si>
  <si>
    <t>AILM-04</t>
  </si>
  <si>
    <t>AILM-05</t>
  </si>
  <si>
    <t>AILM-06</t>
  </si>
  <si>
    <t xml:space="preserve">End of worksheet </t>
  </si>
  <si>
    <r>
      <t xml:space="preserve">HECVAT Solution Provider Response - </t>
    </r>
    <r>
      <rPr>
        <b/>
        <i/>
        <sz val="20"/>
        <rFont val="Verdana"/>
        <family val="2"/>
      </rPr>
      <t>Privacy</t>
    </r>
  </si>
  <si>
    <t>PRGN-01</t>
  </si>
  <si>
    <t>The system stores candidate first and last names, emails, and test scores related to our tests only.</t>
  </si>
  <si>
    <t>PRGN-02</t>
  </si>
  <si>
    <t>Processes personal data including candidate first and last name, email, and test scores, and—when proctoring is used—ID images and candidate videos retained for 90 days; this data can fall under GDPR.</t>
  </si>
  <si>
    <t>PRGN-03</t>
  </si>
  <si>
    <t>We process limited applicant personal information (first name, last name, email, and test scores), and when proctoring is used, ID images and candidate videos are retained 90 days, in accordance with our policies and applicable privacy laws including CCPA.</t>
  </si>
  <si>
    <t>PRGN-04</t>
  </si>
  <si>
    <t>PII such as candidate first and last name, email, and assessment results; if proctoring is used, ID images and candidate videos are stored for 90 days.</t>
  </si>
  <si>
    <t>PRGN-05</t>
  </si>
  <si>
    <t>https://testgenius.com/privacy-policy.html</t>
  </si>
  <si>
    <t>PCOM-01</t>
  </si>
  <si>
    <t>No data incidents or security breaches relevant to our services have occurred.</t>
  </si>
  <si>
    <t>PCOM-02</t>
  </si>
  <si>
    <t>Biddle maintains a documented Privacy Program and public Data Privacy Policy (https://testgenius.com/privacy-policy.html), with privacy compliance responsibilities assigned to defined roles (e.g., CISO) to maintain compliance with relevant data privacy laws (e.g., GDPR, CCPA); we collect minimal PII (first name, last name, email) and protect it through data classification, access controls, and encryption in transit and at rest. Personal data is retained as long as needed (e.g., SaaS customer data is retained indefinitely) and is deleted or de‑identified upon contract termination or verified data subject request; personnel receive privacy training and third‑party providers are governed by risk assessments and contractual privacy/security requirements.</t>
  </si>
  <si>
    <t>PCOM-03</t>
  </si>
  <si>
    <t>No data incidents or security breaches relevant to our services have occurred in the past three years, and there have been no negative findings from regulators related to data security or data breaches.</t>
  </si>
  <si>
    <t>PCOM-04</t>
  </si>
  <si>
    <t>Michael McParland (Senior Software Engineer) is responsible for the Privacy Program, with the CISO maintaining compliance with data privacy laws and adherence to company-adopted privacy standards.</t>
  </si>
  <si>
    <t>PDOC-01</t>
  </si>
  <si>
    <t>PDOC-02</t>
  </si>
  <si>
    <t>Compliant with GDPR and CCPA.</t>
  </si>
  <si>
    <t>PDOC-03</t>
  </si>
  <si>
    <t>The Human Resource Security Policy requires security awareness training at the time of hire and annually and ensures personnel receive security and data privacy training appropriate to their roles and data handling responsibilities.</t>
  </si>
  <si>
    <t>PTHP-01</t>
  </si>
  <si>
    <t>Written agreements with service providers require adherence to our cybersecurity and confidentiality requirements and applicable laws, including commitments to meet defined security standards per our Third-Party Management Policy.</t>
  </si>
  <si>
    <t>PTHP-02</t>
  </si>
  <si>
    <t>Third-party risk assessments are required before sharing Confidential data; assessments consider privacy of PII and applicable laws and frameworks (e.g., GDPR/CCPA), and supplier performance is reviewed at least annually.</t>
  </si>
  <si>
    <t>PCHG-01</t>
  </si>
  <si>
    <t>Changes undergo risk/impact assessment (which includes privacy per our Risk Management Policy) and require formal authorization before deployment.</t>
  </si>
  <si>
    <t>PCHG-02</t>
  </si>
  <si>
    <t>The Risk Management Policy (effective Dec 11, 2025) includes privacy and PII in scope and requires a Risk Register with Risk Treatment Plans. Its risk response, treatment, and tracking process defines responses (mitigate, accept, transfer, avoid) and regular leadership reporting to ensure risks are mitigated appropriately.</t>
  </si>
  <si>
    <t>PDAT-01</t>
  </si>
  <si>
    <t>Available documentation lists collection of applicant first/last name, email, address, assessment results, and—if proctoring—ID images and candidate videos retained for 90 days.</t>
  </si>
  <si>
    <t>PDAT-02</t>
  </si>
  <si>
    <t>When optional online proctoring is used, ID images and webcam videos may be stored for 90 days to support monitoring and identity verification.</t>
  </si>
  <si>
    <t>PDAT-03</t>
  </si>
  <si>
    <t>Controls prohibit combining processed/anonymized data with other information to identify individuals, and we do not use or monetize customer-derived data for our own purposes.</t>
  </si>
  <si>
    <t>PDAT-04</t>
  </si>
  <si>
    <t>Data is stored and processed in the United States (Google Cloud Platform in the Pacific Northwest) and does not reside or process outside the USA.</t>
  </si>
  <si>
    <t>PDAT-05</t>
  </si>
  <si>
    <t>Audit logs include the source IP address with user actions and timestamps.</t>
  </si>
  <si>
    <t>PDAT-06</t>
  </si>
  <si>
    <t>See the Product Privacy Notice for details on cookies or web tracking components: https://testgenius.com/privacy-policy.html</t>
  </si>
  <si>
    <t>PDAT-07</t>
  </si>
  <si>
    <t>Access to confidential data is limited to authorized personnel on a need-to-know basis using RBAC and the principle of least privilege, and data is hosted with a contracted third-party provider (Google Cloud Platform).</t>
  </si>
  <si>
    <t>PDAT-08</t>
  </si>
  <si>
    <t>Personal data is handled under company policies in compliance with applicable laws and regulations (e.g., GDPR, CCPA) and our contractual commitments; PII is retained only for legitimate business purposes and securely deleted per policy, contractual terms, and relevant laws.</t>
  </si>
  <si>
    <t>PRPO-01</t>
  </si>
  <si>
    <t>Documented in the Data Management Policy (including PII retention and deletion in response to verified data subject requests) and in defined roles and responsibilities for compliance with data privacy laws (e.g., GDPR, CCPA).</t>
  </si>
  <si>
    <t>PRPO-02</t>
  </si>
  <si>
    <t>The Secure Development Policy requires applying privacy-by-design principles (e.g., Privacy as the Default Setting; End-to-End Security – Full Lifecycle Protection) throughout the system development lifecycle.</t>
  </si>
  <si>
    <t>PRPO-03</t>
  </si>
  <si>
    <t>PRPO-04</t>
  </si>
  <si>
    <t>We adhere to customer contractual privacy and data-protection requirements: our CISO oversees compliance with contractual commitments and applicable privacy laws (e.g., GDPR, CCPA), and customer data retention/deletion is executed per documented customer requirements.</t>
  </si>
  <si>
    <t>PRPO-05</t>
  </si>
  <si>
    <t>Committed to compliance with all applicable laws and regulations. Legal matters are governed by U.S. local, state, and federal law (incorporated in California), and our program maintains compliance with relevant privacy laws such as GDPR and CCPA where applicable.</t>
  </si>
  <si>
    <t>PRPO-06</t>
  </si>
  <si>
    <t>Employees and applicable third parties complete security and data privacy awareness training at hire and annually with role‑based content and monitored completion; quarterly KnowBe4 modules provide ongoing reinforcement.</t>
  </si>
  <si>
    <t>PRPO-07</t>
  </si>
  <si>
    <t>Security and data privacy awareness training is required for all employees at hire and annually, with completion monitored for compliance.</t>
  </si>
  <si>
    <t>PRPO-08</t>
  </si>
  <si>
    <t>Employees complete security awareness and data privacy training at hire and annually with role-appropriate content; software developers also receive annual secure development training.</t>
  </si>
  <si>
    <t>PRPO-09</t>
  </si>
  <si>
    <t>AI proctoring only flags potential rule violations for human review and validation; it does not make consequential determinations about individuals.</t>
  </si>
  <si>
    <t>PRPO-10</t>
  </si>
  <si>
    <t>Documented procedures cover testing and quality control before implementation, production logging with alerts for significant events, and deletion of PII upon a verified request from a consumer or data subject.</t>
  </si>
  <si>
    <t>PRPO-11</t>
  </si>
  <si>
    <t>External data disclosures are governed by our Data Management Policy, which requires management approval and a legal contract or arrangement for any transfer to entities outside the company. Our Information Security roles also designate an IT Manager liaison to law enforcement.</t>
  </si>
  <si>
    <t>PRPO-12</t>
  </si>
  <si>
    <t>PRPO-13</t>
  </si>
  <si>
    <t>Privacy oversight within incident response is represented by the CISO (responsible for data privacy law compliance) and the Privacy Program lead (Michael McParland).</t>
  </si>
  <si>
    <t>INTL-01</t>
  </si>
  <si>
    <t>Data is stored and processed in the USA (Google Cloud Platform, Pacific Northwest) and does not reside outside the United States.</t>
  </si>
  <si>
    <t>INTL-02</t>
  </si>
  <si>
    <t>The Privacy Program is overseen by Michael McParland (Senior Software Engineer).</t>
  </si>
  <si>
    <t>INTL-03</t>
  </si>
  <si>
    <t>Possible, upon review.</t>
  </si>
  <si>
    <t>INTL-04</t>
  </si>
  <si>
    <t>Data is stored, processed, and accessed within the United States (Pacific Northwest on Google Cloud Platform).</t>
  </si>
  <si>
    <t>INTL-05</t>
  </si>
  <si>
    <t>Customer data is stored in the USA (Pacific Northwest) on Google Cloud Platform and does not reside outside the USA; we do not accommodate storing data within each institution’s geographic region.</t>
  </si>
  <si>
    <t>DRPV-01</t>
  </si>
  <si>
    <t>DRPV-02</t>
  </si>
  <si>
    <t>A public Privacy Policy is provided at https://testgenius.com/privacy-policy.html, and end users agree to it at sign‑in.</t>
  </si>
  <si>
    <t>DRPV-03</t>
  </si>
  <si>
    <t>Our Privacy Policy describes individuals’ data protection rights, and explicit consent is obtained from test takers for AI training data use.</t>
  </si>
  <si>
    <t>DRPV-04</t>
  </si>
  <si>
    <t>Collection and use of personal information is limited to legitimate business purposes and contractual commitments; when no customer agreement applies, practices are governed by our external Privacy Policy.</t>
  </si>
  <si>
    <t>DRPV-05</t>
  </si>
  <si>
    <t>The System Security Plan documents the PII maintained by TestGenius—candidate first names, last names, and emails; test scores; and, when proctoring is enabled, ID images and candidate videos.</t>
  </si>
  <si>
    <t>DRPV-06</t>
  </si>
  <si>
    <t>PII is retained only while there is a legitimate business purpose or legal/contractual requirement, then securely deleted, disposed of, or de‑identified; legal holds are honored per counsel before disposal.</t>
  </si>
  <si>
    <t>DRPV-07</t>
  </si>
  <si>
    <t>Individuals may submit verified data subject requests under our publicly available Privacy Policy (see “What are your data protection rights?”); PII is deleted upon verified request.</t>
  </si>
  <si>
    <t>DRPV-08</t>
  </si>
  <si>
    <t>Disclosures to third parties are governed by written agreements and applicable privacy laws and are described in our publicly available Privacy Policy; users agree to our privacy policies at sign-in.</t>
  </si>
  <si>
    <t>DRPV-09</t>
  </si>
  <si>
    <t>Personal information is protected by our Access Control Policy (need‑to‑know/RBAC, privileged access with MFA, and encryption in storage and in transport). Physical access is controlled per our Physical Security Policy through entry controls, cameras/intrusion detection, and escorted visitor management in secure areas.</t>
  </si>
  <si>
    <t>DRPV-10</t>
  </si>
  <si>
    <t>PII is collected, used, and retained only for as long as there is a legitimate business purpose and is deleted or de‑identified when no longer needed, per our Data Management Policy.</t>
  </si>
  <si>
    <t>DRPV-11</t>
  </si>
  <si>
    <t>Complaints about suspected violations of law or regulations can be submitted through our Whistleblower reporting channel (including anonymous submissions), and reports are investigated with anti‑retaliation protections.</t>
  </si>
  <si>
    <t>DRPV-12</t>
  </si>
  <si>
    <t>Data masking, pseudonymization, or anonymization are used where appropriate (including any approved non‑production use), and PII is deleted or de‑identified when it no longer has a business use.</t>
  </si>
  <si>
    <t>DRPV-13</t>
  </si>
  <si>
    <t>Sharing is limited to hosting/processing providers under written agreements, and customer‑derived data is not monetized or used for unrelated purposes.</t>
  </si>
  <si>
    <t>DRPV-14</t>
  </si>
  <si>
    <t>Verified consumer/data subject requests trigger deletion of PII per our Data Management Policy; we do not use sub‑processors for data processing, so third‑party certification is not applicable.</t>
  </si>
  <si>
    <t>DRPV-15</t>
  </si>
  <si>
    <t>The Secure Development Policy embeds privacy-by-design principles (including Visibility and Transparency and Respect for User Privacy) throughout the SDLC, and significant code changes undergo senior developer review and formal change control before production.</t>
  </si>
  <si>
    <t>DPAI-01</t>
  </si>
  <si>
    <t>Only in the AI proctoring system; the default testing system does not use AI.</t>
  </si>
  <si>
    <t>DPAI-02</t>
  </si>
  <si>
    <t>In the AI proctoring system, test session recordings and administrator annotations are stored and may be used for future model tuning. Retention follows our Data Management Policy (customer data is retained indefinitely unless deletion is requested).</t>
  </si>
  <si>
    <t>DPAI-03</t>
  </si>
  <si>
    <t>Written agreements with service providers include acknowledgment of responsibilities for the confidentiality of company and customer data and commitments regarding applicable privacy controls. Data shared for hosting/processing is governed by strict contracts and is not sold or used beyond the solution, including for GenAI tokens, prompts, or responses.</t>
  </si>
  <si>
    <t>DPAI-04</t>
  </si>
  <si>
    <t>Institutional data may be hosted with a third party (Google Cloud Platform), and AI is used only within our AI proctoring system (the default testing system does not use AI).</t>
  </si>
  <si>
    <t>DPAI-05</t>
  </si>
  <si>
    <t>Use of unlicensed software is prohibited, and current AI use is limited to the AI proctoring system.</t>
  </si>
  <si>
    <t>DPAI-06</t>
  </si>
  <si>
    <t>If AI proctoring is enabled, test session recordings may be used to periodically train our proprietary AI model; the service is proprietary to TestGenius and not integrated with external/public AI platforms.</t>
  </si>
  <si>
    <t>DPAI-07</t>
  </si>
  <si>
    <t>AI use is restricted to our proctoring system (the default testing system does not use AI), customer‑derived data is not sold or used for unrelated purposes, and any AI training is limited to test session recordings to improve the service. Confidential data handling controls—including data classification, user awareness training, and a prohibition on using confidential customer data in non‑production environments—mitigate unintended AI queries or processing.</t>
  </si>
  <si>
    <t>DPAI-08</t>
  </si>
  <si>
    <t>AI is used only in the AI proctoring system; the default testing system does not use AI.</t>
  </si>
  <si>
    <t xml:space="preserve">There are cells within this worksheet are auto populated from the previous worksheets and drop down lists. </t>
  </si>
  <si>
    <t>HECVAT™ Institution Evaluation</t>
  </si>
  <si>
    <t>Instructions for Analysts</t>
  </si>
  <si>
    <t>Date Prepared</t>
  </si>
  <si>
    <t>Cells A20 to A40 have intentionally been left blank.</t>
  </si>
  <si>
    <t>Report Sections</t>
  </si>
  <si>
    <t>Include in Score?</t>
  </si>
  <si>
    <t>Max Score</t>
  </si>
  <si>
    <t>Score</t>
  </si>
  <si>
    <t>Score %</t>
  </si>
  <si>
    <t>Jump To</t>
  </si>
  <si>
    <t>COMP</t>
  </si>
  <si>
    <t>DOCU</t>
  </si>
  <si>
    <t>THRD</t>
  </si>
  <si>
    <t>CHNG</t>
  </si>
  <si>
    <t>PPPR</t>
  </si>
  <si>
    <t>AAAI</t>
  </si>
  <si>
    <t>DATA</t>
  </si>
  <si>
    <t>APPL</t>
  </si>
  <si>
    <t>DCTR</t>
  </si>
  <si>
    <t>FIDP</t>
  </si>
  <si>
    <t>HFIH</t>
  </si>
  <si>
    <t>VULN</t>
  </si>
  <si>
    <t>CONS</t>
  </si>
  <si>
    <t>HIPA</t>
  </si>
  <si>
    <t>PCID</t>
  </si>
  <si>
    <t>OPEM</t>
  </si>
  <si>
    <t>ITAC</t>
  </si>
  <si>
    <r>
      <t xml:space="preserve">AI </t>
    </r>
    <r>
      <rPr>
        <i/>
        <sz val="11"/>
        <color rgb="FF000000"/>
        <rFont val="Verdana"/>
        <family val="2"/>
      </rPr>
      <t>(aggregated)</t>
    </r>
  </si>
  <si>
    <r>
      <t xml:space="preserve">Privacy </t>
    </r>
    <r>
      <rPr>
        <i/>
        <sz val="11"/>
        <color rgb="FF000000"/>
        <rFont val="Verdana"/>
        <family val="2"/>
      </rPr>
      <t>(aggregated)</t>
    </r>
  </si>
  <si>
    <t>Overall Score</t>
  </si>
  <si>
    <t xml:space="preserve"> </t>
  </si>
  <si>
    <t>HECVAT Analyst Report</t>
  </si>
  <si>
    <t>Institution Assessment</t>
  </si>
  <si>
    <t>Analysts: Use columns G and I to override the response compliance and importance level.</t>
  </si>
  <si>
    <t>ID</t>
  </si>
  <si>
    <t>Question</t>
  </si>
  <si>
    <t>(Will reflect across applicable tabs)</t>
  </si>
  <si>
    <t>Compliant Response</t>
  </si>
  <si>
    <t>Compliant Override</t>
  </si>
  <si>
    <t>Default Importance</t>
  </si>
  <si>
    <t>Importance Override</t>
  </si>
  <si>
    <t>Non-Negotiable?</t>
  </si>
  <si>
    <t>Back to Scorecard</t>
  </si>
  <si>
    <t xml:space="preserve">There are cells within this worksheet are auto populated from multiple worksheets in the workbook, and drop down lists. </t>
  </si>
  <si>
    <t>HECVAT Institution Evaluation - High Risk</t>
  </si>
  <si>
    <t>Instructions for High-Risk Scorecard</t>
  </si>
  <si>
    <t xml:space="preserve">4. For instructions on how to do a "HECVAT Lite" evaluation, please visit educause.edu/HECVAT. </t>
  </si>
  <si>
    <t xml:space="preserve">There are cells within this worksheet are auto populated from the HECVAT - Full | Vendor Response worksheet and drop down lists. </t>
  </si>
  <si>
    <t>Question Count</t>
  </si>
  <si>
    <t>Non-Negotiable</t>
  </si>
  <si>
    <t>Critical Importance/Lite Score</t>
  </si>
  <si>
    <t>Critical Importance Questions (Lite Review Questions)</t>
  </si>
  <si>
    <t>Non-Negotiable Questions</t>
  </si>
  <si>
    <t>Code</t>
  </si>
  <si>
    <t>HECVAT Institution Evaluation - Privacy</t>
  </si>
  <si>
    <t>PRGN</t>
  </si>
  <si>
    <t>PCOM</t>
  </si>
  <si>
    <t>PDOC</t>
  </si>
  <si>
    <t>PTHP</t>
  </si>
  <si>
    <t>PCHG</t>
  </si>
  <si>
    <t>PDAT</t>
  </si>
  <si>
    <t>PRPO</t>
  </si>
  <si>
    <t>INTL</t>
  </si>
  <si>
    <t>DRPV</t>
  </si>
  <si>
    <t>DPAI</t>
  </si>
  <si>
    <t>Privacy Score</t>
  </si>
  <si>
    <t>HECVAT Analyst Report - Privacy</t>
  </si>
  <si>
    <t>Vendor Answer</t>
  </si>
  <si>
    <r>
      <t xml:space="preserve">PRIVACY REFERENCE QUESTIONS </t>
    </r>
    <r>
      <rPr>
        <b/>
        <i/>
        <sz val="14"/>
        <rFont val="Verdana"/>
        <family val="2"/>
      </rPr>
      <t>-these fields cannot be edited and must be changed on the "Institution Evaluation" tab.</t>
    </r>
  </si>
  <si>
    <t xml:space="preserve">The cells within this worksheet contain questions, the reason for the question, and follow-up inquiries/responses </t>
  </si>
  <si>
    <t>HECVAT Analyst Reference</t>
  </si>
  <si>
    <r>
      <t>Connect</t>
    </r>
    <r>
      <rPr>
        <u/>
        <sz val="12"/>
        <rFont val="Verdana"/>
        <family val="2"/>
      </rPr>
      <t xml:space="preserve"> with your higher education peers by joining the EDUCAUSE HECVAT Users Community Group</t>
    </r>
  </si>
  <si>
    <t>You can find full tutorials on the HECVAT at educause.edu/HECVAT</t>
  </si>
  <si>
    <t>This sheet provides additional context on each questions for analysts at institutions. In most cases, you will find a reason for each question as well as follow-up inquiries that may be helpful.</t>
  </si>
  <si>
    <t xml:space="preserve">Use the "find" feature (CTRL+F on a PC or Command+F on a Mac) to search for a question code </t>
  </si>
  <si>
    <t xml:space="preserve">End Table Data </t>
  </si>
  <si>
    <t xml:space="preserve">Required Questions indicate to the solution provider which questions apply to their product or service. </t>
  </si>
  <si>
    <t>The answer to this question indicates if the "Product" and "Infrastructure" tabs are required</t>
  </si>
  <si>
    <t>The answer to this question indicates if the "IT Accessibility" questions are required</t>
  </si>
  <si>
    <t>The answer to this question indicates if the "Consulting" questions are required</t>
  </si>
  <si>
    <t>The answer to this question indicates if the "AI" questions are required</t>
  </si>
  <si>
    <t>The answer to this question indicates if the "HIPAA" questions are required</t>
  </si>
  <si>
    <t>The answer to this question indicates if the "PCI DSS" questions are required</t>
  </si>
  <si>
    <t>The answer to this question indicates if the "On-Premises Data Solutions" questions are required</t>
  </si>
  <si>
    <t xml:space="preserve">This worksheet is a combination of cells that are autopopulated as well as ones to be filled in. </t>
  </si>
  <si>
    <t>New ID</t>
  </si>
  <si>
    <t>Start</t>
  </si>
  <si>
    <t>Org</t>
  </si>
  <si>
    <t>Product</t>
  </si>
  <si>
    <t>Infra</t>
  </si>
  <si>
    <t>Access</t>
  </si>
  <si>
    <t>Case</t>
  </si>
  <si>
    <t>AI</t>
  </si>
  <si>
    <t>Privacy</t>
  </si>
  <si>
    <t>Score Mapping</t>
  </si>
  <si>
    <t>Score Location</t>
  </si>
  <si>
    <t>Additional Info</t>
  </si>
  <si>
    <t>If/then</t>
  </si>
  <si>
    <t>Standard Guidance</t>
  </si>
  <si>
    <t>No Guidance</t>
  </si>
  <si>
    <t>Yes Guidance</t>
  </si>
  <si>
    <t>N/A Guidance</t>
  </si>
  <si>
    <t>Reason for Question</t>
  </si>
  <si>
    <t>Follow-Up Inquiries/Responses</t>
  </si>
  <si>
    <t>Compliant</t>
  </si>
  <si>
    <t>Default Weight</t>
  </si>
  <si>
    <t>Solution Provider Name</t>
  </si>
  <si>
    <t>NA</t>
  </si>
  <si>
    <t>Not Scored</t>
  </si>
  <si>
    <t/>
  </si>
  <si>
    <t>Not scored</t>
  </si>
  <si>
    <t>Solution Name</t>
  </si>
  <si>
    <t>0</t>
  </si>
  <si>
    <t>Solution Description</t>
  </si>
  <si>
    <t>Solution Provider Contact Name</t>
  </si>
  <si>
    <t>Solution Provider Contact Title</t>
  </si>
  <si>
    <t>Solution Provider Contact Email</t>
  </si>
  <si>
    <t>Solution Provider Contact Phone Number</t>
  </si>
  <si>
    <t>Country of Company Headquarters</t>
  </si>
  <si>
    <t>Employee Work Locations (all)</t>
  </si>
  <si>
    <t>Determines where solution provider employees will be physically located.</t>
  </si>
  <si>
    <t>Follow-up inquiries will be institution/implementation specific.</t>
  </si>
  <si>
    <t>Do you have a dedicated software and system development team(s) (e.g., customer support, implementation, product management, etc.)?*</t>
  </si>
  <si>
    <t>Start Here</t>
  </si>
  <si>
    <t>Describe any plans to create a dedicated software and system development team.</t>
  </si>
  <si>
    <t>Describe the structure and size of your software and system development teams. (e.g., customer support, implementation, product management, etc.).</t>
  </si>
  <si>
    <t>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t>
  </si>
  <si>
    <t>Follow-up inquiries for solution provider team strategies will be unique to your institution and may depend on the underlying infrastructures needed to support a system for your specific use case.</t>
  </si>
  <si>
    <t>Standard Importance</t>
  </si>
  <si>
    <t>Describe your organization’s business background and ownership structure, including all parent and subsidiary relationships.</t>
  </si>
  <si>
    <t>Include circumstances that may involve offshoring or multinational agreements.</t>
  </si>
  <si>
    <t>This information defines the scale of company (support, resources, skillsets), general information about the organization that may be concerning.</t>
  </si>
  <si>
    <t>Follow-up responses to this one are normally unique to their response. Vague answers here usually result in some footprinting of a solution provider to determine their "reputation."</t>
  </si>
  <si>
    <t>Have you operated without unplanned disruptions to this solution in the past 12 months?</t>
  </si>
  <si>
    <t>Provide a detailed summary of the unplanned disruption.</t>
  </si>
  <si>
    <t>We want transparency from the solution provider, and an honest answer to this question, regardless of the response, is a good step in building trust.</t>
  </si>
  <si>
    <t>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t>
  </si>
  <si>
    <t>Minor Importance</t>
  </si>
  <si>
    <t>Do you have a dedicated information security staff or office?</t>
  </si>
  <si>
    <t>Describe any plans to create an information security office for your organization.</t>
  </si>
  <si>
    <t>Describe your information security office, including size, talents, resources, etc.</t>
  </si>
  <si>
    <t>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t>
  </si>
  <si>
    <t>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t>
  </si>
  <si>
    <t>Use this area to share information about your environment that will assist those who are assessing your company's data security program.</t>
  </si>
  <si>
    <t>Share any details that would help information security analysts assess your solution.</t>
  </si>
  <si>
    <t>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t>
  </si>
  <si>
    <t>This is a freebie to help the solution provider state their case. If a solution provider does not add anything here (or it is just sales stuff), we can assume it was filled out by a sales engineer and questions will be evaluated with higher scrutiny.</t>
  </si>
  <si>
    <t>Are you offering a cloud-based product?</t>
  </si>
  <si>
    <t>If you are only offering a service, or are offering a product that is not cloud-based, answer "no".</t>
  </si>
  <si>
    <t>DO NOT complete the Product and Infrastructure worksheets</t>
  </si>
  <si>
    <t>DO complete the Product and Infrastructure worksheets</t>
  </si>
  <si>
    <t>Does your product or service have an interface?</t>
  </si>
  <si>
    <t>This includes any interface for end users and interfaces used by administrators at the institution.</t>
  </si>
  <si>
    <t>DO NOT complete the IT Accessibility worksheet.</t>
  </si>
  <si>
    <t>DO complete the IT Accessibility worksheet.</t>
  </si>
  <si>
    <t>Are you providing consulting services?</t>
  </si>
  <si>
    <t>DO NOT complete the Consulting section in the Case-Specific worksheet</t>
  </si>
  <si>
    <t>DO complete the Consulting section in the Case-Specific worksheet</t>
  </si>
  <si>
    <t>Does your solution have AI features, or are there plans to implement AI features in the next 12 months?</t>
  </si>
  <si>
    <t>DO NOT complete the Artificial Intelligence (AI) worksheet</t>
  </si>
  <si>
    <t>DO complete the Artificial Intelligence (AI) worksheet</t>
  </si>
  <si>
    <t>Does your solution process protected health information (PHI) or any data covered by the Health Insurance Portability and Accountability Act (HIPAA)?</t>
  </si>
  <si>
    <t>Answer "yes" if your solution handles personal health information (PHI), either directly or via a third party.</t>
  </si>
  <si>
    <t>DO NOT complete the HIPAA section in the Case-Specific worksheet</t>
  </si>
  <si>
    <t>DO complete the HIPAA section in the Case-Specific worksheet</t>
  </si>
  <si>
    <t>Is the solution designed to process, store, or transmit credit card information?</t>
  </si>
  <si>
    <t>Answer yes if your solution handles PCI (credit card) information, either directly or via a third party.</t>
  </si>
  <si>
    <t>DO NOT complete the PCI-DSS section in the Case-Specific worksheet</t>
  </si>
  <si>
    <t>DO complete the PCI-DSS section in the Case-Specific worksheet</t>
  </si>
  <si>
    <t>Does operating your solution require the institution to operate a physical or virtual appliance in their own environment or to provide inbound firewall exceptions to allow your employees to remotely administer systems in the institution's environment?</t>
  </si>
  <si>
    <t>DO NOT complete the On-Prem section in the Case-Specific worksheet</t>
  </si>
  <si>
    <t>DO complete the On-Prem section in the Case-Specific worksheet</t>
  </si>
  <si>
    <t>Does your solution have access to personal or institutional data?</t>
  </si>
  <si>
    <t>This includes patient data, student data, employment data, human research data, financial data, etc.</t>
  </si>
  <si>
    <t>DO NOT complete the Privacy tab</t>
  </si>
  <si>
    <t>DO complete the Privacy tab</t>
  </si>
  <si>
    <r>
      <t>Do you have a well-documented business continuity plan (BCP), with a clear owner, that is tested annually?</t>
    </r>
    <r>
      <rPr>
        <sz val="11"/>
        <color rgb="FFFF0000"/>
        <rFont val="Arial"/>
        <family val="2"/>
      </rPr>
      <t>*</t>
    </r>
  </si>
  <si>
    <t>Organization</t>
  </si>
  <si>
    <t>Testing a business continuity plan is an important action that improves the efficiency and accuracy of a solutiuon provider's continuity plans. Vague responses to this question should be met with concern and appropriate follow-up, based on your institutions risk tolerance.</t>
  </si>
  <si>
    <t>Critical Importance</t>
  </si>
  <si>
    <t>Do you have a well-documented disaster recovery plan (DRP), with a clear owner, that is tested annually?*</t>
  </si>
  <si>
    <t>Testing a disaster recovery plan is an important action that improves the efficiency and accuracy of a solutiuon provider's recovery plans. Vague responses to this question should be met with concern and appropriate follow-up, based on your institutions risk tolerance.</t>
  </si>
  <si>
    <t>Have you undergone a SSAE 18/SOC 2 audit?</t>
  </si>
  <si>
    <t>Describe any plans to undergo a SSAE 18 audit.</t>
  </si>
  <si>
    <t>Provide the date of assessment and include a SOC 2 Type 2 (preferred) or SOC 3 report. If you have a SOC 3 report, state how to obtain a copy. Indicate if your hosting provider was the subject of the audit.</t>
  </si>
  <si>
    <t>SSAE 18 and SOC2 audits are standard documentation, relevant to institutions requiring a solution provider to undergo SSAE 18 audits.</t>
  </si>
  <si>
    <t>Follow-up inquiries for SSAE 18 content will be institution/implementation specific.</t>
  </si>
  <si>
    <t>Do you conform with a specific industry standard security framework (e.g., NIST Cybersecurity Framework, CIS Controls, ISO 27001, etc.)?</t>
  </si>
  <si>
    <t>Describe any plans to conform to an industry standard security framework.</t>
  </si>
  <si>
    <t>Provide documentation on how your organization conforms to your chosen framework and indicate current certification levels, where appropriate.</t>
  </si>
  <si>
    <t>The details of the standard are not the focus here; it is the fact that a solution provider builds their environment around a standard and that they continually evaluate and assess their security programs.</t>
  </si>
  <si>
    <t>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t>
  </si>
  <si>
    <t>Can you provide overall system and/or application architecture diagrams, including a full description of the data flow for all components of the system?</t>
  </si>
  <si>
    <t>Provide a detailed summary of overall system and/or application architecture.</t>
  </si>
  <si>
    <t>Provide your diagrams (or a valid link to it) upon submission.</t>
  </si>
  <si>
    <t>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t>
  </si>
  <si>
    <t>Inquire about any privacy language the solution provider may have. It may not be ideal but there may be something available to assess or enough to have your legal counsel or policy/privacy professionals review.</t>
  </si>
  <si>
    <t>Does your organization have a data privacy policy?</t>
  </si>
  <si>
    <t>Describe your plans to create a data privacy policy.</t>
  </si>
  <si>
    <t>Provide your data privacy document (or a valid link to it) upon submission.</t>
  </si>
  <si>
    <t>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t>
  </si>
  <si>
    <t>Do you have a documented, and currently implemented, employee onboarding and offboarding policy?</t>
  </si>
  <si>
    <t>Briefly summarize your response.</t>
  </si>
  <si>
    <t>Provide a reference to your employee onboarding and offboarding policy and supporting documentation or submit it along with this fully populated HECVAT.</t>
  </si>
  <si>
    <t>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t>
  </si>
  <si>
    <t>Unsatisfactory answers should be met with questions about access control authority, roles and responsibilities (of access grantors), administrative privileges within the solution provider's infrastructure(s), etc.</t>
  </si>
  <si>
    <t>Solution Provider Accessibility Contact Name</t>
  </si>
  <si>
    <t>If REQU-02 is no, populate solution provider answer with cell b3 in Auto Responses worksheet</t>
  </si>
  <si>
    <t>Solution Provider Accessibility Contact Title</t>
  </si>
  <si>
    <t>Solution Provider Accessibility Contact Email</t>
  </si>
  <si>
    <t>Solution Provider Accessibility Contact Phone Number</t>
  </si>
  <si>
    <t>Web Link to Accessibility Statement or VPAT</t>
  </si>
  <si>
    <t>VPAT can also be added as an attachment</t>
  </si>
  <si>
    <t>Has a VPAT or ACR been created or updated for the solution and version under consideration within the past 12 months?*</t>
  </si>
  <si>
    <t>IT Accessibility</t>
  </si>
  <si>
    <t>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t>
  </si>
  <si>
    <t>Please state your plans (when and by whom) to complete a VPAT.</t>
  </si>
  <si>
    <t>State the date the VPAT was completed. Include this VPAT in your submission and/or link to its web location.</t>
  </si>
  <si>
    <t>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t>
  </si>
  <si>
    <t>Cross-reference Accessibility Conformance Reports (ACR) with any answers from ITAC-14 about product roadmaps for accessibility improvements.</t>
  </si>
  <si>
    <t>Will your company agree to meet your stated accessibility standard or WCAG 2.1 AA as part of your contractual agreement for the solution?*</t>
  </si>
  <si>
    <t xml:space="preserve">Federal regulation requires that technology products conform to WCAG 2.1 AA. Technology platforms that do not substantially conform to this standard put schools at risk of not complying with these requirements. </t>
  </si>
  <si>
    <t>Does the solution substantially conform to WCAG 2.1 AA?*</t>
  </si>
  <si>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</si>
  <si>
    <t>Do you have a documented and implemented process for reporting and tracking accessibility issues?*</t>
  </si>
  <si>
    <t xml:space="preserve">Reporting and fixing accessibility issues is critical to a mature process. If the process for this question is merely a "feature request" and tracker, the answer to this question should be "no." </t>
  </si>
  <si>
    <t>State how users should report accessibility issues. Describe any expected related process updates.</t>
  </si>
  <si>
    <t>Describe the process and any recent examples of fixes as a result of the process.</t>
  </si>
  <si>
    <t>What is the prioritization of accessibility issues received, and how are they tracked? Is there a regular cadence for tracking and addressing accessibility barriers?</t>
  </si>
  <si>
    <t>Do you have documentation to support the accessibility features of your solution?</t>
  </si>
  <si>
    <t>If specific configurations, settings, themes, author guides, or instructions are needed to ensure accessibility, are instructions on how to do so provided for administrators and end users?</t>
  </si>
  <si>
    <t>Provide plans for any documentation that would make accessible content, features, and functions easily knowable by end users.</t>
  </si>
  <si>
    <t>Provide examples with links where possible.</t>
  </si>
  <si>
    <t>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t>
  </si>
  <si>
    <t>If claims are made about accessibility and there is no supporting documentation on how they can be achieved, ensure that intended configurations and uses of the product in question were assessed for any accessibility documentation or claims.</t>
  </si>
  <si>
    <t>Has a third-party expert conducted an audit of the most recent version of your solution?</t>
  </si>
  <si>
    <t>Audit results, including VPAT/ACRs, are voluntary reports often generated by the creator of the product. Audits conducted and reports generated by expert third parties give greater confidence to customers.</t>
  </si>
  <si>
    <t>Please provide plans (when and by whom) of any planned audit, or a rationale if no third-party audit is planned.</t>
  </si>
  <si>
    <t>State when the audit was conducted and by whom. Include the results in your submission and/or link to its web location.</t>
  </si>
  <si>
    <t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t>
  </si>
  <si>
    <t>Do you have a documented and implemented process for verifying accessibility conformance?</t>
  </si>
  <si>
    <t>Summarize how you ensure accessible solutions. Provide plans to develop documented processes to validate accessibility.</t>
  </si>
  <si>
    <t>Describe your processes and methodologies for validating accessibility conformance.</t>
  </si>
  <si>
    <t>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t>
  </si>
  <si>
    <t>Have you adopted a technical or legal standard of conformance for the solution?</t>
  </si>
  <si>
    <t>Various federal and state governments in the United States and around the world have mandated accessibility technical requirements that should be considered and may be required when selling solutions to institutions in these jurisdictions.</t>
  </si>
  <si>
    <t>Summarize your decision to not adopt a technical or legal standard of conformance for the solution.</t>
  </si>
  <si>
    <t>Indicate which primary standards and all additional standards the solution meets.</t>
  </si>
  <si>
    <t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t>
  </si>
  <si>
    <t>Can you provide a current, detailed accessibility roadmap with delivery timelines?</t>
  </si>
  <si>
    <t>A detailed accessibility roadmap should reference improvements and progress on known accessibility issues as appropriate but does not necessarily need to list unreleased product features.</t>
  </si>
  <si>
    <t>Please provide any plans to develop and share an accessibility roadmap in the future.</t>
  </si>
  <si>
    <t>Comment on how far into the future the roadmap extends. Provide evidence (including links) of having delivered upon the accessibility roadmap in the past.</t>
  </si>
  <si>
    <t>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t>
  </si>
  <si>
    <t>If no roadmap is available, seek additional information from the solution provider such as release notes that address accessibility and any feedback from users that address the accessibility of the solution.</t>
  </si>
  <si>
    <t>Do you expect your staff to maintain a current skill set in IT accessibility?</t>
  </si>
  <si>
    <t>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</si>
  <si>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</si>
  <si>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</si>
  <si>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t>
  </si>
  <si>
    <t>Do you have documented processes and procedures for implementing accessibility into your development lifecycle?</t>
  </si>
  <si>
    <t>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t>
  </si>
  <si>
    <t>Describe any plans to update processes and procedures to better incorporate accessibility.</t>
  </si>
  <si>
    <t>Provide further details in Additional Information.</t>
  </si>
  <si>
    <t>This question is designed to understand how accessibility is included in new versions and features of solutions, particularly with solution providers that implement Agile or similar methodologies where software is updated frequently and continuously.</t>
  </si>
  <si>
    <t>Can all functions of the application or service be performed using only the keyboard?</t>
  </si>
  <si>
    <t>Indicate a plan to test the solution; develop a roadmap for keyboard accessibility or any further context.</t>
  </si>
  <si>
    <t>State when and on which platform this was verified.</t>
  </si>
  <si>
    <t>One critical accessibility requirement is the full use of a product using only the keyboard, -no mouse or trackpad. This requirement is easy for a nontechnical or non-accessibility expert to understand and verify.</t>
  </si>
  <si>
    <t>To confirm keyboard-only claims, follow the how-to at Minimum Expectations for applications webpage &lt;https://go.iu.edu/minimum-expectations&gt; from Indiana University or reference WebAIM’s Keyboard Testing guidance &lt;https://webaim.org/techniques/keyboard/#testing&gt;.</t>
  </si>
  <si>
    <t>Does your product rely on activating a special "accessibility mode," a "lite version," or using an alternate interface (including “overlay” or AI-based alternates)  for accessibility purposes?</t>
  </si>
  <si>
    <t>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t>
  </si>
  <si>
    <t>Describe any feature differences between standard and accessible modes, along with any timelines or plans to merge products into a universally designed platform.</t>
  </si>
  <si>
    <t>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t>
  </si>
  <si>
    <t>Do you perform security assessments of third-party companies with which you share data (e.g., hosting providers, cloud services, PaaS, IaaS, SaaS)?*</t>
  </si>
  <si>
    <t>State your plans to perform security assessments of third-party companies.</t>
  </si>
  <si>
    <t>Provide a summary of your practices that assures that the third party will be subject to the appropriate standards regarding security, service recoverability, and confidentiality.</t>
  </si>
  <si>
    <t>Please explain why this does not apply to your organization, product or service.</t>
  </si>
  <si>
    <t>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t>
  </si>
  <si>
    <t>Follow up with a robust question set if the solution provider cannot clearly state full control of the integrity of their system(s). Questions about administrator access on end-user devices and other maintenance and patching type questions are appropriate.</t>
  </si>
  <si>
    <t>Do you have contractual language in place with third parties governing access to institutional data?*</t>
  </si>
  <si>
    <t>List each third party and why institutional data is shared with them. Format example: [Third Party Name] - Reason</t>
  </si>
  <si>
    <t>The sharing of institutional data to fourth-parties may increase the risk to the institutation and thus, we want to know who gets what data, when they get that data, and why they get that data.</t>
  </si>
  <si>
    <t>Follow-up inquiries concerning third-party data sharing will be institution/implementation specific.</t>
  </si>
  <si>
    <t>Do the contracts in place with these third parties address liability in the event of a data breach?*</t>
  </si>
  <si>
    <t>Knowing the protections and legal agreements in place for third-party data sharing may assist analysts in determininng residual risk.</t>
  </si>
  <si>
    <t>Follow-up inquiries concerning legal agreements with third parties will be institution/implementation specific.</t>
  </si>
  <si>
    <t>Do you have an implemented third-party management strategy?*</t>
  </si>
  <si>
    <t>Robust answers from the solution provider improve the quality and efficiency of the security assessment process.</t>
  </si>
  <si>
    <t>State your plans to implement a third-party management strategy.</t>
  </si>
  <si>
    <t>Provide additional information that may help analysts better understand your environment and how it relates to third-party solutions.</t>
  </si>
  <si>
    <t>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</si>
  <si>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t>
  </si>
  <si>
    <t>Do you have a process and implemented procedures for managing your hardware supply chain (e.g., telecommunications equipment, export licensing, computing devices)?</t>
  </si>
  <si>
    <t>Make sure you address any national or regional regulations.</t>
  </si>
  <si>
    <t>State your plans to create a process and implemented procedures for managing your hardware supply chain.</t>
  </si>
  <si>
    <t>State what countries and/or regions this process is compliant with.</t>
  </si>
  <si>
    <t>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</si>
  <si>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Follow-up inquiries concerning hardware supply chain will be institution/implementation specific.</t>
  </si>
  <si>
    <t>Will the consultant require access to the institution's network resources?*</t>
  </si>
  <si>
    <t>Case-Specific</t>
  </si>
  <si>
    <t>If REQU-03 is no, populate solution provider answer with b4 in Auto Responses tab</t>
  </si>
  <si>
    <t>Consultants are often used to implement, maintain, fix, and assess technology environments. In these cases, third-party consultants have access to institutional data, and appropriate access, whether remote or onsite, must be protected during the consulting engagement.</t>
  </si>
  <si>
    <t>Has the consultant received training on (sensitive, HIPAA, PCI, etc.) data handling?*</t>
  </si>
  <si>
    <t>Is the data encrypted (at rest) while in the consultant's possession?*</t>
  </si>
  <si>
    <t>Please explain why this does not apply to your product or service.</t>
  </si>
  <si>
    <t>Can access be restricted based on source IP address?*</t>
  </si>
  <si>
    <t>Will the consulting take place on-premises?</t>
  </si>
  <si>
    <t>Will the consultant require access to hardware in the institution's data centers?</t>
  </si>
  <si>
    <t>Will the consultant require an account within the institution's domain (@*.edu)?</t>
  </si>
  <si>
    <t>Will any data be transferred to the consultant's possession?</t>
  </si>
  <si>
    <t>Will the consultant need remote access to the institution's network or systems?</t>
  </si>
  <si>
    <t>Are access controls for institutional accounts based on structured rules, such as role-based access control (RBAC), attribute-based access control (ABAC), or policy-based access control (PBAC)?*</t>
  </si>
  <si>
    <t>Infrastructure</t>
  </si>
  <si>
    <t>If REQU-01 is no, populate solution provider answer with B2 in Auto Responses tab</t>
  </si>
  <si>
    <t>This includes end users, administrators, service accounts, etc. PBAC would include various dynamic controls such as conditional access, risk-based access, location-based access, or system activity–based access.</t>
  </si>
  <si>
    <t>Describe any limitations that prevent support for RBAC for Institutional accounts.</t>
  </si>
  <si>
    <t>Describe available roles.</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</si>
  <si>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t>
  </si>
  <si>
    <t>Ask the solution provider to summarize the best practices to restrict/control the access given to the institution's end users without the use of RBAC. Make sure to understand the administrative requirements/overhead introduced in the solution provider's environment.</t>
  </si>
  <si>
    <t>Are you using a web application firewall (WAF)?*</t>
  </si>
  <si>
    <t>Describe compensating controls that protect your web application, if applicable.</t>
  </si>
  <si>
    <t>Describe the currently implemented WAF.</t>
  </si>
  <si>
    <t>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t>
  </si>
  <si>
    <t>If a solution provider states that they outsource their code development and do not run a WAF, there is elevated reason for concern. Verify how code is tested, monitored, and controlled in production environments.</t>
  </si>
  <si>
    <t>Are only currently supported operating system(s), software, and libraries leveraged by the system(s)/application(s) that will have access to institution's data?*</t>
  </si>
  <si>
    <t>If the web application only works with a subset of modern supported browsers, please indicate that here.</t>
  </si>
  <si>
    <t>State your plan to migrate to supported operating systems, libraries, and software.</t>
  </si>
  <si>
    <t>Please provide a list of all required dependencies.</t>
  </si>
  <si>
    <t>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t>
  </si>
  <si>
    <t>Follow-up inquiries for operating systems leveraged by the solution provider will be institution/implementation specific.</t>
  </si>
  <si>
    <t>Does your application require access to location or GPS data?*</t>
  </si>
  <si>
    <t>Please indicate any future plans that would require access to this data</t>
  </si>
  <si>
    <t>Please describe the reasons why in detail and state if that access can be limited to while your app is running.</t>
  </si>
  <si>
    <t>Sharing location data significantly increases risk factors for users. It's important to understand if this is required.</t>
  </si>
  <si>
    <t>Ask the solution provider about the need for this requirement, and understand any mitigation strategies that may be possible.</t>
  </si>
  <si>
    <t>Does your application provide separation of duties between security administration, system administration, and standard user functions?*</t>
  </si>
  <si>
    <t>State plans to implement functionality to provide separation of duties between security administration and system administration functions.</t>
  </si>
  <si>
    <t>Describe or provide a reference to the facilities available in the system to provide separation of duties between security administration and system administration functions.</t>
  </si>
  <si>
    <t>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t>
  </si>
  <si>
    <t>Ask the solution provider to summarize their best practices for securing their system(s) administratively without the use of RBAC. Make sure to understand the administrative requirements/overhead introduced in the solution provider's environment.</t>
  </si>
  <si>
    <t>Do you subject your code to static code analysis and/or static application security testing prior to release?*</t>
  </si>
  <si>
    <t>State your plans to implement static code testing practices into your environment.</t>
  </si>
  <si>
    <t>Provide a list of all tools utilized during static code analysis or static application security testing.</t>
  </si>
  <si>
    <t>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t>
  </si>
  <si>
    <t>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t>
  </si>
  <si>
    <t>Do you have software testing processes (dynamic or static) that are established and followed?*</t>
  </si>
  <si>
    <t>State your plans to implement software testing processes into your environment.</t>
  </si>
  <si>
    <t>Describe testing processes, including but not limited to, development of test plans, personnel involved in the testing process, and authorized individual accountable for approval and certification of test results.</t>
  </si>
  <si>
    <t>Code analysis (prior to implementation) can decrease the number of vulnerabilities within a system. Depending on the insight a solution provider has into their code, code testing should be expected.</t>
  </si>
  <si>
    <t>If software testing processes are not established and followed, point the solution provider to OWASP's Testing Guide &lt;https://www.owasp.org/index.php/OWASP_Testing_Guide_v4_Table_of_Contents&gt;.</t>
  </si>
  <si>
    <t>Are access controls for staff within your organization based on structured rules, such as RBAC, ABAC, or PBAC?</t>
  </si>
  <si>
    <t>This includes system administrators and third-party personnel with access to the system. PBAC would include various dynamic controls such as conditional access, risk-based access, location-based access, or system activity–based access.</t>
  </si>
  <si>
    <t>Describe any limitations that prevent support for RBAC within your organization.</t>
  </si>
  <si>
    <t>Managing a solution may rely on various professionals to administer a system. This question is focused on how administration, and the segregation of functions, is implemented within the solution provider's infrastructure.</t>
  </si>
  <si>
    <t>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t>
  </si>
  <si>
    <t>Does the system provide data input validation and error messages?</t>
  </si>
  <si>
    <t>State plans to implement data input validation and error messaging across all components of your system.</t>
  </si>
  <si>
    <t>Describe how your system(s) provide data input validation and error messages.</t>
  </si>
  <si>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</si>
  <si>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Inquire about any planned improvements to these capabilities. Ask about their product roadmap, and try to understand how they prioritize security concerns in their environment.</t>
  </si>
  <si>
    <t>Do you have a process and implemented procedures for managing your software supply chain (e.g., libraries, repositories, frameworks, etc.)</t>
  </si>
  <si>
    <t>Include any in-house developed or contract development.</t>
  </si>
  <si>
    <t>Provide supporting documentation of your processes.</t>
  </si>
  <si>
    <t>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</si>
  <si>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Follow-up inquiries concerning software supply chain will be institution/implementation specific.</t>
  </si>
  <si>
    <t>Have your developers been trained in secure coding techniques?</t>
  </si>
  <si>
    <t>State plans to implement a training program on industry standard secure coding practices.</t>
  </si>
  <si>
    <t>Summarize your secure coding training.</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</si>
  <si>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t>
  </si>
  <si>
    <t>If information security principles are not designed into the product lifecycle, point the solution provider to OWASP's Secure Coding Practices - Quick Reference Guide &lt;https://www.owasp.org/index.php/OWASP_Secure_Coding_Practices_-_Quick_Reference_Guide&gt;.</t>
  </si>
  <si>
    <t>Was your application developed using secure coding techniques?</t>
  </si>
  <si>
    <t>State plans to update your application to adhere to industry secure coding practices.</t>
  </si>
  <si>
    <t>Summarize your secure coding practices.</t>
  </si>
  <si>
    <t>If mobile, is the application available from a trusted source (e.g., App Store, Google Play Store)?</t>
  </si>
  <si>
    <t>Select N/A if there is no mobile version of your app.</t>
  </si>
  <si>
    <t>Decribe how the application is distributed. Also, state any plans to publish the app to a trusted source.</t>
  </si>
  <si>
    <t>State the application title as listed within the trusted source.</t>
  </si>
  <si>
    <t>Distributing application via known, moderately vetted application platform decreases the chances of malicious code distribution. Stand-alone deployments (nontrusted sources) should be looked at more closely.</t>
  </si>
  <si>
    <t>Ask the solution provider why this deployment strategy is used. Ask if it is a restriction of the app store platform or some other environment restriction.</t>
  </si>
  <si>
    <t>Do you have a fully implemented policy or procedure that details how your employees obtain administrator access to institutional instance of the application?</t>
  </si>
  <si>
    <t>State plans to fully implement policy or procedure that details how administrator access is handled in your environment.</t>
  </si>
  <si>
    <t>Describe or provide a reference that details how administrator access is handled (e.g., provisioning, principle of least privilege, deprovisioning, etc.).</t>
  </si>
  <si>
    <t>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t>
  </si>
  <si>
    <t>Ask the solution provider to summarize their implemented policies and/or procedures</t>
  </si>
  <si>
    <t>Does your solution support single sign-on (SSO) protocols for user and administrator authentication?*</t>
  </si>
  <si>
    <t>Answer "yes" only if user AND administrator authentication is supported. If partially supported, answer "no." Ensure you respond to any guidance in the Additional Information column.</t>
  </si>
  <si>
    <t>Describe plans to support strong authentication practices.</t>
  </si>
  <si>
    <t>Describe how strong authentication is enforced (e.g., complex passwords, multifactor tokens, certificates, biometrics, aging requirements, re-use policy).</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</si>
  <si>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</si>
  <si>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Follow-up inquiries for IAM requirements will be institution/implementation specific.</t>
  </si>
  <si>
    <t>For customers not using SSO, does your solution support local authentication protocols for user and administrator authentication?*</t>
  </si>
  <si>
    <t>Describe any plans to support local authentication modes.</t>
  </si>
  <si>
    <t>Provide a detailed description of your local authentication mode practices.</t>
  </si>
  <si>
    <t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t>
  </si>
  <si>
    <t>The content of this response may or may not have value for the type of use case on the institution. Follow-up inquiries for authentication modes will be institution/implementation specific.</t>
  </si>
  <si>
    <t>For customers not using SSO, can you enforce password/passphrase complexity requirements (provided by the institution)?*</t>
  </si>
  <si>
    <t>Describe plans to support password/passphrase complexity requirements.</t>
  </si>
  <si>
    <t>Describe how password/passphrase complexity requirements are implemented in the product.</t>
  </si>
  <si>
    <t xml:space="preserve">Many institutions have a policy focused on passwords/passphrases, and this question confirms the capacity of a solution provider's solution to comply. If you will be using SSO, consider marking this question as "Do Not Score" in column J of the evaluation tab. </t>
  </si>
  <si>
    <t>Follow-up inquiries for password/passphrase complexity requirements will be institution/implementation specific.</t>
  </si>
  <si>
    <t>For customers not using SSO, does the system have password complexity or length limitations and/or restrictions?*</t>
  </si>
  <si>
    <t>Answer "yes" if your solution has internal limits to password complexity (max langth, certain special characters unsupported, etc.).</t>
  </si>
  <si>
    <t>Describe these limitations and/or restrictions and state what lengths and complexities are supported.</t>
  </si>
  <si>
    <t>Follow-up inquiries for password/passphrase limitations and/or restrictions will be institution/implementation specific.</t>
  </si>
  <si>
    <t>For customers not using SSO, do you have documented password/passphrase reset procedures that are currently implemented in the system and/or customer support?*</t>
  </si>
  <si>
    <t>Describe your plans to document system password/passphrase reset procedures.</t>
  </si>
  <si>
    <t>Describe your documented password/passphrase reset procedures that are currently implemented in the system and/or customer support.</t>
  </si>
  <si>
    <t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t>
  </si>
  <si>
    <t>Ask the solution provider how end users will be supported. Ask for training documentation or knowledgebase content. Confirm solution provider and institution responsibilities in this support area (and others).</t>
  </si>
  <si>
    <t>Does your organization participate in InCommon or another eduGAIN-affiliated trust federation?*</t>
  </si>
  <si>
    <t>Describe plans to participate in InCommon or another eduGAIN-affiliated trust federation.</t>
  </si>
  <si>
    <t>List the entity IDs registered in the Additional Information column.</t>
  </si>
  <si>
    <t>This question defines the solution provider's scope of federated identity practices and their willingness to embrace higher education requirements.</t>
  </si>
  <si>
    <t>If a solution provider indicates that a system is stand-alone and cannot integrate with community standards, follow up with maturity questions and ask about other commodity type functions or other system requirements your institution may have.</t>
  </si>
  <si>
    <t>Are there any passwords/passphrases hard-coded into your systems or solutions?*</t>
  </si>
  <si>
    <t>Provide a detailed description of passwords/passphrases hard-coded into your systems or solutions.</t>
  </si>
  <si>
    <t>The response to this question can reveal the use (or not) of coding best practices. If passwords/passphrases are hard-coded into systems/productions, the solution provider should provide robust details supporting why this is required.</t>
  </si>
  <si>
    <t>Vague responses to this question should be met with concern. Repeat the question if the first answer is insufficient. Ask pointedly to ensure the solution provider is not misunderstanding.</t>
  </si>
  <si>
    <t>Are you storing any passwords in plaintext?*</t>
  </si>
  <si>
    <t>Provide a detailed description stating why account passwords/passphrases are not encrypted in storage.</t>
  </si>
  <si>
    <t>The focus of this question is confidentiality. It is a straightforward question confirming the encryption of user authentication details.</t>
  </si>
  <si>
    <t>Follow-up inquiries for password/passphrase encrypted storage will be institution/implementation specific.</t>
  </si>
  <si>
    <t>Are audit logs available that include AT LEAST all of the following: login, logout, actions performed, and source IP address?*</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</si>
  <si>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</si>
  <si>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</si>
  <si>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If a weak response is given, it is appropriate to ask directed questions to get specific information. Ensure that questions are targeted to ensure responses will come from the appropriate party within the solution provider.</t>
  </si>
  <si>
    <t>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t>
  </si>
  <si>
    <t>Ensure that all elements of AAAI-10 are clearly stated in your response.</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</si>
  <si>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t>
  </si>
  <si>
    <t>Can you provide the institution documentation regarding the retention period for those logs, how logs are protected, and whether they are accessible to the customer (and if so, how)?*</t>
  </si>
  <si>
    <t>Ensure that all elements of AAAI-11 are clearly stated in your response.</t>
  </si>
  <si>
    <t>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t>
  </si>
  <si>
    <t>Follow-up inquiries for logging details will be institution/implementation specific.</t>
  </si>
  <si>
    <t>For customers not using SSO, does your application support integration with other authentication and authorization systems?</t>
  </si>
  <si>
    <t>Describe any plans to support integration with other authentication and authorization systems.</t>
  </si>
  <si>
    <t>List which systems and versions supported (such as Active Directory, Kerberos, or other LDAP compatible directory) in Additional Info.</t>
  </si>
  <si>
    <t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t>
  </si>
  <si>
    <t>If a solution provider indicates that a system is stand-alone and cannot integrate with the institution's infrastructure, follow up with maturity questions and ask about other commodity type functions or other system requirements your institution may have.</t>
  </si>
  <si>
    <t>Do you allow the customer to specify attribute mappings for any needed information beyond a user identifier? (e.g., Reference eduPerson, ePPA/ePPN/ePE)</t>
  </si>
  <si>
    <t>Describe plans to allow customers to specify attribute mappings.</t>
  </si>
  <si>
    <t>This questions allows an institution to know solution provider system limitations and to help them gauge the resources (that may be needed to implement) required to successfully integrate the solution with institution systems.</t>
  </si>
  <si>
    <t>Follow-up inquiries for attribute mapping requirements will be institution/implementation specific.</t>
  </si>
  <si>
    <t>For customers not using SSO, does your application support directory integration for user accounts?</t>
  </si>
  <si>
    <t>Describe any plans to support external authentication services in place of local authentication.</t>
  </si>
  <si>
    <t>Describe all authentication services supported by the system.</t>
  </si>
  <si>
    <t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t>
  </si>
  <si>
    <t>Follow-up inquiries for system authentication will be unique to your institution (e.g., policy, infrastructure, etc.).</t>
  </si>
  <si>
    <t>Does your solution support any of the following web SSO standards: SAML2 (with redirect flow), OIDC, CAS, or other?</t>
  </si>
  <si>
    <t>An answer of "yes" should be well-supported in the Additional Information column, and all elements of interest should be sufficiently addressed.</t>
  </si>
  <si>
    <t>Describe plans to support web SSO in your solution.</t>
  </si>
  <si>
    <t>State the web SSO standards supported by your solution and provide additional details about your support, including framework(s) in use, how information is exchanged securely, etc.</t>
  </si>
  <si>
    <t>Do you support differentiation between email address and user identifier?</t>
  </si>
  <si>
    <t>Describe any plans to support differentiation between email address and user identifier.</t>
  </si>
  <si>
    <t>Follow-up inquiries for identifier requirements will be institution/implementation specific.</t>
  </si>
  <si>
    <t>For customers not using SSO, does your application and/or user frontend/portal support multifactor authentication (e.g., Duo, Google Authenticator, OTP, etc.)?</t>
  </si>
  <si>
    <t>Describe any plans to support multifactor authentication in your application.</t>
  </si>
  <si>
    <t>List all supported multifactor authentication methods, technologies, and/or solutions and provide a brief summary of each.</t>
  </si>
  <si>
    <t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t>
  </si>
  <si>
    <t>Ask the solution provider about hardware and software options, future roadmap for implementations and support, etc.</t>
  </si>
  <si>
    <t>Does your application automatically lock the session or log out an account after a period of inactivity?</t>
  </si>
  <si>
    <t>Describe any plans to support automatic lock or log-out.</t>
  </si>
  <si>
    <t>Describe the default behavior of this capability.</t>
  </si>
  <si>
    <t>This is a question to ensure account integrity and institutional data confidentiality.</t>
  </si>
  <si>
    <t>Follow-up inquiries for inactivity protections will be institution/implementation specific.</t>
  </si>
  <si>
    <t>Will the institution be notified of major changes to your environment that could impact the institution's security posture?*</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</si>
  <si>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</si>
  <si>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</si>
  <si>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</si>
  <si>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If the solution provider's response does not cover the details outlined in the reasoning, follow up and get specific responses for each, as needed.</t>
  </si>
  <si>
    <t>Does the system support client customizations from one release to another?*</t>
  </si>
  <si>
    <t>Ensure that all relevant details pertaining to CHNG-06 are clearly stated in your response.</t>
  </si>
  <si>
    <t>Clarify the lack of support strategy for client customizations from one release to another.</t>
  </si>
  <si>
    <t>Describe or provide reference to your solution support strategy in regard to maintaining client customizations from one release to another.</t>
  </si>
  <si>
    <t>The solution provider's solution characteristics and the institution's use case will determine the relevancy of this question. The purpose of this question is to understand the underlying infrastructure and how it is maintained across all customers.</t>
  </si>
  <si>
    <t>In cases where the solution is customized for customer use cases, ensure the solution provider's response covers all aspects of code migration, including backups, data conversions, local resources from the institution, etc., as it relates to code upgrades and/or version adoptions.</t>
  </si>
  <si>
    <t>Do you have an implemented system configuration management process (e.g.,secure "gold" images, etc.)?*</t>
  </si>
  <si>
    <t>Describe how system configuration management is currently handled in your environment.</t>
  </si>
  <si>
    <t>Summarize your implemented system configuration management precess.</t>
  </si>
  <si>
    <t>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t>
  </si>
  <si>
    <t>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</si>
  <si>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</si>
  <si>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</si>
  <si>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</si>
  <si>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</si>
  <si>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Does your change management process minimally include authorization, impact analysis, testing, and validation before moving changes to production?</t>
  </si>
  <si>
    <t>State your plans to implement change management in your environment or clarify what your change management processes do include.</t>
  </si>
  <si>
    <t>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t>
  </si>
  <si>
    <t>This question outlines a mature change management process. Changes should be analyzed for impact, officially approved, tested, and performed by authorized users.</t>
  </si>
  <si>
    <t>If the solution provider's response does not cover the details outlined in the reasoning, follow up and get specific responses, as needed.</t>
  </si>
  <si>
    <t>Does your change management process verify that all required third-party libraries and dependencies are still supported with each major change?</t>
  </si>
  <si>
    <t>Please describe any plans to implement third-party library dependancy tracking.</t>
  </si>
  <si>
    <t>Please describe your program to track these dependancies.</t>
  </si>
  <si>
    <t>This question is fundamentally about supply chain. The solution provider should be able to document its procedures around tracking libraries maintained by third parties.</t>
  </si>
  <si>
    <t>If the solution provider's response does not cover the details outlined in the reasoning, follow-up and get specific responses for each, as needed.</t>
  </si>
  <si>
    <t>Do you have policy and procedure, currently implemented, managing how critical patches are applied to all systems and applications?</t>
  </si>
  <si>
    <t>State your plans to implement policy and procedure(s) to manage how critical patches are applied to systems and applications.</t>
  </si>
  <si>
    <t>Summarize the policy and procedure(s) managing how critical patches are applied to systems and applications.</t>
  </si>
  <si>
    <t>Answers to this question will reveal the solution provider’s knowledge of their IT assets and their ability to respond to notifications about their systems and software.</t>
  </si>
  <si>
    <t>Follow-up inquiries for the solution provider’s patching practices will be institution/implementation specific.</t>
  </si>
  <si>
    <t>Have you implemented policies and procedures that guide how security risks are mitigated until patches can be applied?</t>
  </si>
  <si>
    <t>State your plans to implement policy and procedure(s) guiding risk mitigation practices before critical patches can be applied.</t>
  </si>
  <si>
    <t>Summarize the policy and procedure(s) guiding risk mitigation practices before critical patches can be applied.</t>
  </si>
  <si>
    <t>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t>
  </si>
  <si>
    <t>Follow-up inquiries for the solution providers patching practices will be institution/implementation specific.</t>
  </si>
  <si>
    <t>Do clients have the option to not participate in or postpone an upgrade to a new release?</t>
  </si>
  <si>
    <t>Summarize why clients do not have alternative release options.</t>
  </si>
  <si>
    <t>Provide reference the the process/procedure to manage releases.</t>
  </si>
  <si>
    <t>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t>
  </si>
  <si>
    <t>Follow-up inquiries for solution version releases will be institution/implementation specific.</t>
  </si>
  <si>
    <t>Do you have a fully implemented solution support strategy that defines how many concurrent versions you support?</t>
  </si>
  <si>
    <t>List the current version you support and what percentage of customers are utilizing that version.</t>
  </si>
  <si>
    <t>Clarify the lack of support strategy for concurrent versions in your solution.</t>
  </si>
  <si>
    <t>Describe or provide a reference to your solution support strategy in regard to maintaining software currency (i.e., how many concurrent versions are you willing to run and support?).</t>
  </si>
  <si>
    <t>Supporting multiple versions of a solution is challenging. Understanding the solution provider’s strategy and resources will provide insight into its ability to adequately support their customers.</t>
  </si>
  <si>
    <t>Follow-up inquiries for the solution provider’s support of concurrent versions will be institution/implementation specific.</t>
  </si>
  <si>
    <t>Do you have a release schedule for product updates?</t>
  </si>
  <si>
    <t>State any plans to release a schedule of product updates.</t>
  </si>
  <si>
    <t>Provide a reference to this solution's release schedule.</t>
  </si>
  <si>
    <t>Answers to this question will reveal the solution provider’s ability to plan in the short term. This is valuable information for customers so they can anticipate updates and potential bug fixes.</t>
  </si>
  <si>
    <t>Follow-up inquiries for the solution provider’s solution update practices will be institution/implementation specific.</t>
  </si>
  <si>
    <t>Do you have a technology roadmap, for at least the next two years, for enhancements and bug fixes for the solution being assessed?</t>
  </si>
  <si>
    <t>State any plans to release a technology roadmap covering the next two years.</t>
  </si>
  <si>
    <t>Provide a reference to your technology roadmap.</t>
  </si>
  <si>
    <t>Answers to this question will reveal the solution provider’s ability to plan for the future of their solution.</t>
  </si>
  <si>
    <t>Follow-up inquiries for the solution provider’s technology planning practices will be institution/implementation specific.</t>
  </si>
  <si>
    <t>Can solution updates be completed without institutional involvement (i.e., technically or organizationally)?</t>
  </si>
  <si>
    <t>Summarize the institution's responsibilities during solution updates.</t>
  </si>
  <si>
    <t>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t>
  </si>
  <si>
    <t>Vague responses to this question should be investigated further. Ask for additional documentation for customer responsibilities (in the context of information technology/security).</t>
  </si>
  <si>
    <t>Are upgrades or system changes installed during off-peak hours or in a manner that does not impact the customer?</t>
  </si>
  <si>
    <t>Decribe plans to minimize the impact of downtime based on predefined off-peak hours.</t>
  </si>
  <si>
    <t>Define current off-peak hours, including time zones as necessary.</t>
  </si>
  <si>
    <t>Restricting system updates to a standard maintenance timeframe is important for ensuring that changes to production systems do not impact operations. It’s also important for troubleshooting any problems that may occur as a result of the changes.</t>
  </si>
  <si>
    <t>Do procedures exist to provide that emergency changes are documented and authorized (including after-the-fact approval)?</t>
  </si>
  <si>
    <t>Describe plans to implement procedure ensuring that emergency changes are documented and authorized.</t>
  </si>
  <si>
    <t>Summarize implemented procedures ensuring that emergency changes are documented and authorized.</t>
  </si>
  <si>
    <t>In the context of the CIA triad, this question is focused on system integrity, ensuring that system changes are only executed by authorized users. In the event of emergency changes, accountability and post-action review are expected.</t>
  </si>
  <si>
    <t>Follow up with a robust question set if a solution provider cannot clearly state full control of the integrity of their system(s).</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</si>
  <si>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</si>
  <si>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</si>
  <si>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</si>
  <si>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Will the institution's data be stored on any devices (database servers, file servers, SAN, NAS, etc.) configured with non-RFC 1918/4193 (i.e., publicly routable) IP addresses?*</t>
  </si>
  <si>
    <t>State the need for this strategy, in detail.</t>
  </si>
  <si>
    <t>Systems that are directly exposed to public internet resources are at greater risk than those that are not. Understanding the requirements for this configuration is important, particularly when assessing compensating controls.</t>
  </si>
  <si>
    <t>Ask the solution provider about its infrastructure and if there is a solution that eliminates the need for this environment.</t>
  </si>
  <si>
    <t>Is the transport of sensitive data encrypted using security protocols/algorithms (e.g., system-to-client)?*</t>
  </si>
  <si>
    <t>Describe why sensitive data is not encrypted in transport.</t>
  </si>
  <si>
    <t>Summarize your transport encryption strategy.</t>
  </si>
  <si>
    <t>The need for encryption in transport is unique to your institution's implementation of a system. In particular, the data flow between the system and the end users of the solution.</t>
  </si>
  <si>
    <t>Follow-up inquiries for data encryption between the system and end-users will be institution/implementation specific.</t>
  </si>
  <si>
    <t>Is the storage of sensitive data encrypted using security protocols/algorithms (e.g., disk encryption, at-rest, files, and within a running database)?*</t>
  </si>
  <si>
    <t>Describe why sensitive data is not encrypted in storage.</t>
  </si>
  <si>
    <t>Summarize your data encryption strategy and state what encryption options are available.</t>
  </si>
  <si>
    <t>The need for encryption at-rest is unique to your institution's implementation of a system. In particular, system components, architectures, and data flows all factor into the need for this control.</t>
  </si>
  <si>
    <t>Follow-up inquiries for data encryption at-rest will be institution/implementation specific.</t>
  </si>
  <si>
    <t>Do all cryptographic modules in use in your solution conform to the Federal Information Processing Standards (FIPS PUB 140-2 or 140-3)?*</t>
  </si>
  <si>
    <t>Provide a detailed description of all non-conforming modules.</t>
  </si>
  <si>
    <t>Provide reference to FIPS 140-3 validation certificates.</t>
  </si>
  <si>
    <t>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t>
  </si>
  <si>
    <t>If the solution provider cannot accommodate open standards encryption requirements, direct them to NIST's Cryptographic Standards and Guidelines document &lt;https://csrc.nist.gov/Projects/Cryptographic-Standards-and-Guidelines&gt;.</t>
  </si>
  <si>
    <t>Will the institution's data be available within the system for a period of time at the completion of this contract?*</t>
  </si>
  <si>
    <t>Describe your data export procedures conducted at the termination of contract.</t>
  </si>
  <si>
    <t>State the length of time that the institution's data will be available in the system at the completion of the contract.</t>
  </si>
  <si>
    <t>When cancelling a solution, an institution will commonly want all institutional data that was provided to a solution provider. This questions allows the solution provider to state their general practices when a customer leaves their environment.</t>
  </si>
  <si>
    <t>A solution provider's response should be clear and concise. Be wary of vague responses to this questions and inquire about export specifics, as needed.</t>
  </si>
  <si>
    <t>Are ownership rights to all data, inputs, outputs, and metadata retained even through a provider acquisition or bankruptcy event?*</t>
  </si>
  <si>
    <t>Provide a detailed description why rights are not retained.</t>
  </si>
  <si>
    <t>Provide references, as needed.</t>
  </si>
  <si>
    <t>This question clarifies the position of the institution in the case of acquisition or bankruptcy. Expect clear responses to this question. If they are vague, be sure to follow up based on institutional counsel guidance.</t>
  </si>
  <si>
    <t>If a solution provider's response is unsatisfactory, engage institutional counsel to appropriately address any ownership concerns.</t>
  </si>
  <si>
    <t>Do backups containing the institution's data ever leave the institution's data zone either physically or via network routing?*</t>
  </si>
  <si>
    <t>Summarize why backups containing the institution's data leave the institution's data zone.</t>
  </si>
  <si>
    <t>Data exposure is a risk if sensitive data is in any way transported (physically or electronically) into a data zone that is not authorized by the institution. Depending on the criticality of data and institution policy, full control of data confidentiality may be highly valued.</t>
  </si>
  <si>
    <t>Follow-up inquiries for data backup procedures/practices will be institution/implementation specific.</t>
  </si>
  <si>
    <t>Is media used for long-term retention of business data and archival purposes stored in a secure, environmentally protected area?*</t>
  </si>
  <si>
    <t>State plans to store long-term media in environmentally protected areas.</t>
  </si>
  <si>
    <t>Provide a general summary of your archival environment.</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</si>
  <si>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</si>
  <si>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</si>
  <si>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At the completion of this contract, will data be returned to the institution and/or deleted from all your systems and archives?</t>
  </si>
  <si>
    <t xml:space="preserve">Please specify if it will be returned, deleted, or both. </t>
  </si>
  <si>
    <t>State plans to implement capabilities for the institution to retrieve its data.</t>
  </si>
  <si>
    <t>When cancelling a solution, an institution will commonly want all institutional data that was provided to a solution provider. This question allows the solution provider to state its general practices when a customer leaves its environment.</t>
  </si>
  <si>
    <t>Can the institution extract a full or partial backup of data?</t>
  </si>
  <si>
    <t>State plans to implement capabilities for the institution to extract a full or partial backup of data.</t>
  </si>
  <si>
    <t>Provide a general summary of how full and partial backups of data can be extracted.</t>
  </si>
  <si>
    <t>When cancelling a solution, an institution will commonly want all institutional data that was provided to a solution provider. The solution provider's response should verify if the institution can extract data or if it is a manual extraction by solution provider staff.</t>
  </si>
  <si>
    <t>Do current backups include all operating system software, utilities, security software, application software, and data files necessary for recovery?</t>
  </si>
  <si>
    <t>State plans to include the elements listed in DATA-13 in your backup strategy.</t>
  </si>
  <si>
    <t>Decribe your overall strategy to accomplish these elements.</t>
  </si>
  <si>
    <t>The purpose of this question is to define the scope of backup operations and the scope at which a solution provider may readily recover when backup restoration is required.</t>
  </si>
  <si>
    <t>Follow-up inquiries for backup content scope will be institution/implementation specific.</t>
  </si>
  <si>
    <t>Are you performing off-site backups (i.e., digitally moved off site)?</t>
  </si>
  <si>
    <t>State any plans to implement off-site virtual backups in your environment.</t>
  </si>
  <si>
    <t>Summarize your off-site backup strategy.</t>
  </si>
  <si>
    <t>When data is moved digitally (e.g., cloud provider, solution provider-owned facility, etc.) off-site, the policies and implemented procedures are important to know. The protections implemented to prevent compromise will be technical in nature and should be well-documented.</t>
  </si>
  <si>
    <t>Follow-up inquiries for off-site, digital backups will be institution/implementation specific.</t>
  </si>
  <si>
    <t>Are physical backups taken off-site (i.e., physically moved off site)?</t>
  </si>
  <si>
    <t>State any plans to implement off-site physical backups in your environment.</t>
  </si>
  <si>
    <t>Provide the distance (in miles) between the primary and off-site locations.</t>
  </si>
  <si>
    <t>When data is moved physically (e.g.,HDD, print, etc.) off-site, the policies and implemented procedures are important to know. Unencrypted data taken outside secured areas introduces unnecessary risks.</t>
  </si>
  <si>
    <t>Follow-up inquiries for off-site, physical backups will be institution/implementation specific.</t>
  </si>
  <si>
    <t>Are data backups encrypted?</t>
  </si>
  <si>
    <t>Summarize why backups are not encrypted.</t>
  </si>
  <si>
    <t>Summarize the encryption algorithm/strategy you are using to secure backups.</t>
  </si>
  <si>
    <t>The need for encryption at rest (for backups) is unique to your institution's implementation of a system. In particular, system components, architectures, and data flows all factor into the need for this control.</t>
  </si>
  <si>
    <t>Follow-up inquiries for data backup encryption at-rest will be institution/implementation specific.</t>
  </si>
  <si>
    <t>Do you have a media handling process that is documented and currently implemented that meets established business needs and regulatory requirements, including end-of-life, repurposing, and data-sanitization procedures?</t>
  </si>
  <si>
    <t>Provide a detailed summary of media handling processes that do exist.</t>
  </si>
  <si>
    <t>Provide documented details of this process (link or attached).</t>
  </si>
  <si>
    <t>Does the process described in DATA-15 adhere to DoD 5220.22-M and/or NIST SP 800-88 standards?</t>
  </si>
  <si>
    <t>State plans to adhere to DoD 5220.22-M and/or NIST SP 800-88 standards.</t>
  </si>
  <si>
    <t>Follow-up inquiries for DoD 5220.22-M and/or SP800-88 standards will be institution specific.</t>
  </si>
  <si>
    <t>Does your staff (or third party) have access to institutional data (e.g., financial, PHI, or other sensitive information) through any means?</t>
  </si>
  <si>
    <t>Summarize what access staff (or third parties) have to institutional data.</t>
  </si>
  <si>
    <t>Confidentiality is the focus of this question. Based on the capabilities of solution provider administrators, the institution may require additional safeguards to protect the confidentiality of data stored by or shared with a solution provider (e.g., additional layer of encryption, etc.).</t>
  </si>
  <si>
    <t>If institutional data is visible by the solution provider's system administrators, follow up with the solution provider to understand the scope of visibility, process/procedure that administrators follow, and use cases when administrators are allowed to access (view) institutional data.</t>
  </si>
  <si>
    <t>Do you have a documented and currently implemented strategy for securing employee workstations when they work remotely (i.e., not in a trusted computing environment)?</t>
  </si>
  <si>
    <t>Provide a detailed summary outlining the security controls implemented to protect the institution's data.</t>
  </si>
  <si>
    <t>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t>
  </si>
  <si>
    <t>Vague responses to this question should be investigated further. Ask for additional documentation and verify that procedure (and possibly training) exists to ensure proper customer data handling activity.</t>
  </si>
  <si>
    <t>Does the environment provide for dedicated single-tenant capabilities? If not, describe how your solution or environment separates data from different customers (e.g., logically, physically, single tenancy, multi-tenancy).</t>
  </si>
  <si>
    <t>Describe your plan to separate institution data from that of other customers.</t>
  </si>
  <si>
    <t>Describe or provide a reference to how institution data is separated from that of other customers.</t>
  </si>
  <si>
    <t>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t>
  </si>
  <si>
    <t>Follow-up inquiries for dedicated single-tenant capabilities will be institution/implementation specific.</t>
  </si>
  <si>
    <t>Are ownership rights to all data, inputs, outputs, and metadata retained by the institution?</t>
  </si>
  <si>
    <t>Describe in detail why ownership rights are not retained by the institution.</t>
  </si>
  <si>
    <t>Provide reference to your data ownership documention.</t>
  </si>
  <si>
    <t>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t>
  </si>
  <si>
    <t>In the event of imminent bankruptcy, closing of business, or retirement of service, will you provide 90 days for customers to get their data out of the system and migrate applications?</t>
  </si>
  <si>
    <t>Provide a detailed summary to support your selection.</t>
  </si>
  <si>
    <t>State how the institution will be notified of imminent termination.</t>
  </si>
  <si>
    <t>Are involatile backup copies made according to predefined schedules and securely stored and protected?</t>
  </si>
  <si>
    <t>Ensure that response addresses involatile storage and lists retention periods.</t>
  </si>
  <si>
    <t>State how the institution's data is protected from system failures and ransomware.</t>
  </si>
  <si>
    <t>If your strategy uses different processes for services and data, ensure that all strategies are clearly stated and supported.</t>
  </si>
  <si>
    <t>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t>
  </si>
  <si>
    <t>An institution's use case will drive the requirements for backup strategy. Ensure that the institution's use case and risk tolerance can be met by solution provider systems.</t>
  </si>
  <si>
    <t>Do you have a cryptographic key management process (generation, exchange, storage, safeguards, use, vetting, and replacement) that is documented and currently implemented, for all system components (e.g., database, system, web, etc.)?</t>
  </si>
  <si>
    <t>Summarize your cryptographic key management process.</t>
  </si>
  <si>
    <t>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t>
  </si>
  <si>
    <t>Follow up with the solution provider to ensure that all components of the system are considered. This includes system-to-system, system-to-client, applications, system accounts, etc.</t>
  </si>
  <si>
    <t>Select your hosting option.</t>
  </si>
  <si>
    <t>If/then: If Self-managed, populate the solution provider answer for questions DCTR 02, 08, 16-18 with cell B25 in the Auto Responses sheet; If Physical co-location, populate solution provider answer for  DCTR 02-15 with B25; if Virtual Co-location, populate solution provider answer for DCTR 02-04, 07-08, 10, 16-18 with B25; If AWS, Azure, or GCP, populate 03, 07-08, 10, 16-18 with B25; if Other populate DCTR 02-03, 07-08, 10 with B25</t>
  </si>
  <si>
    <t>If you are using an option not listed, or a combination of options, select "Other." Your selection here will determine which questions below are required.</t>
  </si>
  <si>
    <t>Understanding the hosting environment may reveal infrastructure risks that may not be apparent by other means and provides context to the responses provided throughout this HECVAT.</t>
  </si>
  <si>
    <t>Follow-up inquiries for hosting options will be institution/implementation specific.</t>
  </si>
  <si>
    <t>Is a SOC 2 Type 2 report available for the hosting environment?</t>
  </si>
  <si>
    <t>Obtain the report if possible and add it to your submission.</t>
  </si>
  <si>
    <t>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t>
  </si>
  <si>
    <t>Follow-up inquiries for additional solution provider's SOC 2 Type 2 reports will be institution/implementation specific.</t>
  </si>
  <si>
    <t>Are you generally able to accommodate storing each institution's data within its geographic region?</t>
  </si>
  <si>
    <t>Please indicate which geographic regions you can provide storage in the Additional Info column.</t>
  </si>
  <si>
    <t>Under what circumstances would institutional data leave a designated region or regions?</t>
  </si>
  <si>
    <t>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t>
  </si>
  <si>
    <t>If a solution provider is unable to accommodate storing/processing institutional data within specific regions, ask them why they are unable to. Try to determine if it's an infrastructure issue (scalability), a cost-reduction strategy (size/maturity), or some other issue.</t>
  </si>
  <si>
    <t>Are the data centers staffed 24 hours a day, seven days a week (i.e., 24 x 7 x 365)?</t>
  </si>
  <si>
    <t>State any plans to staff data centers 24 x 7 x 365.</t>
  </si>
  <si>
    <t>Describe the on-site staff capabilities.</t>
  </si>
  <si>
    <t>Solution Providers that operate their own datacenter(s) can implement their own monitoring strategy. Use the solution provider's response to this questions to verify/validate other responses related to ownership/co-location/physical security.</t>
  </si>
  <si>
    <t>Follow-up inquiries for data center staffing will be institution/implementation specific.</t>
  </si>
  <si>
    <t>Are your servers separated from other companies via a physical barrier, such as a cage or hard walls?</t>
  </si>
  <si>
    <t>State plans to separate your servers from others via a physical barrier.</t>
  </si>
  <si>
    <t>Describe your physical barrier strategy.</t>
  </si>
  <si>
    <t>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t>
  </si>
  <si>
    <t>Follow-up inquiries for system physical security will be institution/implementation specific.</t>
  </si>
  <si>
    <t>Does a physical barrier fully enclose the physical space, preventing unauthorized physical contact with any of your devices?*</t>
  </si>
  <si>
    <t>State plans to implement a physical barrier to prevent physical contact with any of your devices.</t>
  </si>
  <si>
    <t>Are your primary and secondary data centers geographically diverse?</t>
  </si>
  <si>
    <t>Describe any plans to implement.</t>
  </si>
  <si>
    <t>State your primary and secondary data center locations. For cloud infrastructures, state the primary and secondary zones.</t>
  </si>
  <si>
    <t>When planning for business continuity and disaster recovery, considering geographic diversity of a solution provider's operating environment will help analysts better understand risk due to widespread technical issues as well as weather and environmental considerations.</t>
  </si>
  <si>
    <t>Follow-up inquiries for geographic diversity in datacenters will be institution/implementation specific.</t>
  </si>
  <si>
    <t>Is the service hosted in a high-availability environment?</t>
  </si>
  <si>
    <t>Describe any plans to implement a high-availability environment for your systems.</t>
  </si>
  <si>
    <t>Provide a summary to support your response selection.</t>
  </si>
  <si>
    <t>In the context of the CIA triad, this question is focused on the availability of a system (or set of systems).</t>
  </si>
  <si>
    <t>The weight placed on the solution provider's response will be specific to the institution's use case and solution requirements.</t>
  </si>
  <si>
    <t>Is redundant power available for all data centers where institutional data will reside?</t>
  </si>
  <si>
    <t>Describe any plans to implement a redundant power environment for your systems.</t>
  </si>
  <si>
    <t>Provide a detailed description of the implemented strategy (i.e.,batteries, generator).</t>
  </si>
  <si>
    <t>Are redundant power strategies tested?*</t>
  </si>
  <si>
    <t>State plans to implement redundant power testing for your systems.</t>
  </si>
  <si>
    <t>State how often redundant power strategies are tested and the date of the last successful test.</t>
  </si>
  <si>
    <t>Installing (potential) redundant power and regularly testing strategies to ensure they will work when needed are very different. Vague responses to this question should be met with concern and appropriate follow up, based on your institution's risk tolerance.</t>
  </si>
  <si>
    <t>Follow-up inquiries for redundant power testing details will be institution/implementation specific.</t>
  </si>
  <si>
    <t>Does the center where the data will reside have cooling and fire-suppression systems that are active and regularly tested?</t>
  </si>
  <si>
    <t>Installing appropriate environmental controls is crucial to maintaining the integrity of the hosting site. Vague responses to this question should be met with concern and appropriate follow up, based on your institutions risk tolerance.</t>
  </si>
  <si>
    <t>Follow-up inquiries for cooling and fire suppression systems will be institution/implementation specific.</t>
  </si>
  <si>
    <t>Do you have Internet Service Provider (ISP) redundancy?</t>
  </si>
  <si>
    <t>State the ISP provider(s) in addition to the number of ISPs that provide connectivity.</t>
  </si>
  <si>
    <t>State how many Internet Service Providers (ISPs) provide connectivity to each data center where the institution's data will reside.</t>
  </si>
  <si>
    <t>Does every data center where the institution's data will reside have multiple telephone company or network provider entrances to the facility?</t>
  </si>
  <si>
    <t>State plans to implement diversity of path in your network provider connections.</t>
  </si>
  <si>
    <t>Provide a brief description for each datacenter.</t>
  </si>
  <si>
    <t>Do you require multifactor authentication for all administrative accounts in your environment?</t>
  </si>
  <si>
    <t>Describe plans to implement MFA.</t>
  </si>
  <si>
    <t>State which model of MFA you are using.</t>
  </si>
  <si>
    <t>2FA/MFA, implemented correctly, strengthens the security state of a system. 2FA/MFA is commonly implemented and in many use cases is a requirement for account protection purposes.</t>
  </si>
  <si>
    <t>Are you using your cloud provider's available hardening tools or pre-hardened images?</t>
  </si>
  <si>
    <t>Describe how you alternately harden your images.</t>
  </si>
  <si>
    <t>In the context of the CIA triad, this question is focused on the integrity of a system (or set of systems).</t>
  </si>
  <si>
    <t>Ask the solution provider about their system lifecycle practices and security methodology.</t>
  </si>
  <si>
    <t>Does your cloud solution provider have access to your encryption keys?</t>
  </si>
  <si>
    <t>Describe your key management practices.</t>
  </si>
  <si>
    <t>Are you utilizing a stateful packet inspection (SPI) firewall?*</t>
  </si>
  <si>
    <t>Describe any plans to implement a SPI firewall.</t>
  </si>
  <si>
    <t>Describe the currently implemented SPI firewall.</t>
  </si>
  <si>
    <t>The use case, vendor infrastructure, and types of services offered will greatly affect the need for various firewalling devices. The focus of this question is integrity, ensuring that the systems hosting institutional data are limited in need-only communications.</t>
  </si>
  <si>
    <t>Follow-up inquiries for firewall capabilities will be institution/implementation specific.</t>
  </si>
  <si>
    <t>Do you have a documented policy for firewall change requests?*</t>
  </si>
  <si>
    <t>Describe your plans to implement a documented policy for firewall change requests.</t>
  </si>
  <si>
    <t>Describe your documented firewall change request policy.</t>
  </si>
  <si>
    <t>In the context of the CIA triad, this question is focused on system integrity, ensuring that system changes are only executed by authorized users. Any change to a verified, known, secure environment should be carefully evaluated by stakeholders in a structured manner.</t>
  </si>
  <si>
    <t>Follow-up inquiries for firewall change requests will be institution/implementation specific.</t>
  </si>
  <si>
    <t>Have you implemented an intrusion detection system (network-based)?*</t>
  </si>
  <si>
    <t>Describe your plan to implement an intrusion detection system in your environment.</t>
  </si>
  <si>
    <t>Describe the currently implemented IDS.</t>
  </si>
  <si>
    <t>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t>
  </si>
  <si>
    <t>A security program with limited resources for event detection is not effective. Inquiries should include training for staff, reasoning behind not using IDS technologies, and how systems are monitored. Additional questions about a SIEM and other tool may be appropriate.</t>
  </si>
  <si>
    <t>Do you employ host-based intrusion detection?*</t>
  </si>
  <si>
    <t>Describe your plan to implement host-based intrusion detection system capabilities in your environment.</t>
  </si>
  <si>
    <t>Describe the currently implemented host-based IDS solution(s).</t>
  </si>
  <si>
    <t>Ask the solution provider to summarize why host-based intrusion detection tools are not implemented in their environment. What compensating controls are in place to detect configuration changes and/or failures of integrity?</t>
  </si>
  <si>
    <t>Are audit logs available for all changes to the network, firewall, IDS, and IPS systems?*</t>
  </si>
  <si>
    <t>State plans to implement auditing capabilities for your network, firewall, IDS, and/or IPS.</t>
  </si>
  <si>
    <t>Describe your current network systems logging strategy.</t>
  </si>
  <si>
    <t>Strong logging capabilities are vital to the proper management of a network. Implementing an immature system that lacks sufficient logging capabilities exposes an institution to great risk.</t>
  </si>
  <si>
    <t>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t>
  </si>
  <si>
    <t>Is authority for firewall change approval documented? Please list approver names or titles in Additional Info.</t>
  </si>
  <si>
    <t>Describe how firewall changes are approved.</t>
  </si>
  <si>
    <t>List approver names or titles.</t>
  </si>
  <si>
    <t>Modifications to firewall rule sets can have significant repercussions. To ensure the integrity of the rule set, this question targets the individual (or responsible party) for changes and the reasoning behind their authority.</t>
  </si>
  <si>
    <t>Ensure that a separation of duties exists in network security configurations. Pay close attention to responsibility overlap in small organizations, where staff often fill multiple roles.</t>
  </si>
  <si>
    <t>Have you implemented an intrusion prevention system (network-based)?</t>
  </si>
  <si>
    <t>Describe your plan to implement an intrusion prevention system in your environment.</t>
  </si>
  <si>
    <t>Describe the currently implemented IPS.</t>
  </si>
  <si>
    <t>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t>
  </si>
  <si>
    <t>A security program with limited resources for active prevention is inefficient. Inquiries should include training for staff, reasoning behind not using IPS technologies, and how systems are actively protected and how malicious activity is stopped.</t>
  </si>
  <si>
    <t>Do you employ host-based intrusion prevention?</t>
  </si>
  <si>
    <t>Describe your plan to implement host-based intrusion prevention system capabilities in your environment.</t>
  </si>
  <si>
    <t>Describe the currently implemented host-based IPS solution(s).</t>
  </si>
  <si>
    <t>Ask the solution provider to summarize why host-based intrusion prevention tools are not implemented in their environment. What compensating controls are in place to detect malicious activity and to actively prevent its function?</t>
  </si>
  <si>
    <t>Are you employing any next-generation persistent threat (NGPT) monitoring?</t>
  </si>
  <si>
    <t>Describe your intent to implement NGPT monitoring.</t>
  </si>
  <si>
    <t>Describe your NGPT monitoring strategy.</t>
  </si>
  <si>
    <t>This question is primarily focused on determining the maturity of a solution provider's security program and their ability to implement and operate cutting-edge technologies. Investment in advanced technologies may indicate appropriate security program capabilities.</t>
  </si>
  <si>
    <t>Follow-up inquiries for next-generation persistent threat monitoring will be institution/implementation specific.</t>
  </si>
  <si>
    <t>Is intrusion monitoring performed internally or by a third-party service?</t>
  </si>
  <si>
    <t>In addition to stating your intrusion monitoring strategy, provide a brief summary of its implementation.</t>
  </si>
  <si>
    <t>This question is primarily focused on the capability of a solution provider's security program. Understanding the size and skillsets of a solution provider (taken from other responses) is needed to determine the appropriateness of the solution provider's response to this question.</t>
  </si>
  <si>
    <t>Follow-up inquiries for intrusion monitoring will be institution/implementation specific.</t>
  </si>
  <si>
    <t>Do you monitor for intrusions on a 24 x 7 x 365 basis?</t>
  </si>
  <si>
    <t>State plans to implement 24 x 7 x 365 intrusion monitoring in your environment(s).</t>
  </si>
  <si>
    <t>Provide a brief summary of this activity.</t>
  </si>
  <si>
    <t>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t>
  </si>
  <si>
    <t>Follow-up inquiries for 24 x 7 x 365 monitoring will be institution/implementation specific.</t>
  </si>
  <si>
    <t>Do you have a documented patch management process?*</t>
  </si>
  <si>
    <t>In the context of the CIA triad, this question is focused on system integrity, ensuring that system changes are only executed according to policy. Additionally, it is expected that devices used to access the solution provider's systems are properly managed and secured.</t>
  </si>
  <si>
    <t>Follow up with a robust question set if the solution provider cannot clearly state full control of their system patching strategy. Questions about patch testing, testing environments, threat mitigation, incident remediation, etc., are appropriate.</t>
  </si>
  <si>
    <t>Can your organization comply with institutional policies on privacy and data protection with regard to users of institutional systems, if required?*</t>
  </si>
  <si>
    <t>Summarize why you will not comply with the institution's IT policy with regards to user privacy and data protection.</t>
  </si>
  <si>
    <t>State that you have reviewed the institution's IT policies with regards to user privacy and data protection.</t>
  </si>
  <si>
    <t>This is a general inquiry to determine if the solution provider has reviewed the institution's policies and is committed to complying with them.</t>
  </si>
  <si>
    <t>If a solution provider is vague in their response, follow up with direct questions about the institution's policies and ensure the expectation of compliance is clear with the solution provider.</t>
  </si>
  <si>
    <t>Is your company subject to the institution's geographic region's laws and regulations?*</t>
  </si>
  <si>
    <t>State the country that governs and regulates your company.</t>
  </si>
  <si>
    <t>This is a general inquiry to determine if the solution provider is well-versed in applicable laws and regulations that apply in the institution's region of business operation.</t>
  </si>
  <si>
    <t>If a solution provider is vague in their response, follow up with direct questions about doing business in your state/region/country and any laws that are pertinent to the institution.</t>
  </si>
  <si>
    <t>Can you accommodate encryption requirements using open standards?</t>
  </si>
  <si>
    <t>Do you have a documented systems development life cycle (SDLC)?</t>
  </si>
  <si>
    <t>State any plans to implement an SDLC.</t>
  </si>
  <si>
    <t>Briefly summarize your SDLC or provide a link or attachment.</t>
  </si>
  <si>
    <t>Mature solution lifecycle management can position a solution provider to sufficiently plan, implement, and manage systems that better protect institutional data.</t>
  </si>
  <si>
    <t>Although withdrawn by NIST, the Security Considerations in the Systems Development Life Cycle (SP 800-64r2) document is an excellent resource to provide guidance to solution providers (i.e., set expectations). Follow-up questions to SDLC use will be institution/implementation specific.</t>
  </si>
  <si>
    <t>Do you perform background screenings or multi-state background checks on all employees prior to their first day of work?</t>
  </si>
  <si>
    <t>State plans to implement background check elements into your hiring process.</t>
  </si>
  <si>
    <t>Summarize your background check practices.</t>
  </si>
  <si>
    <t>The use of detective and preventive controls in the hiring process serves a valuable role in protecting institutional data. As these are often HR documented policies, a solution provider should have their practices well-documented and ready for review, upon request.</t>
  </si>
  <si>
    <t>Ask the solution provider if background checks and/or screening are conducted in any capacity, at any time during the employment period. Ask about the precautions they take to ensure the intellectual property is secured and inquire if user data is treated in an appropriate manner.</t>
  </si>
  <si>
    <t>Do you require new employees to fill out agreements and review policies?</t>
  </si>
  <si>
    <t>Summarize why new employees are not required to accept agreements or review policy.</t>
  </si>
  <si>
    <t>Summarize the required agreements and reviewed policies.</t>
  </si>
  <si>
    <t>Setting the expectation of performance and increasing awareness of security-related responsibilities are part of these initial-hiring documents. Oftentimes these agreements and reviews are conducted during orientation for new employees.</t>
  </si>
  <si>
    <t>If a solution provider's practices are not clear, inquire about training requirements for employees, especially the frequency and scope of content.</t>
  </si>
  <si>
    <t>Do you have a documented information security policy?</t>
  </si>
  <si>
    <t>State plans to implement information security policy at your company.</t>
  </si>
  <si>
    <t>Provide a reference to your information security policy or submit documentation with this fully populated HECVAT.</t>
  </si>
  <si>
    <t>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t>
  </si>
  <si>
    <t>If the solution provider does not have an incident response plan, point them to the NIST Computer Security Incident Handling Guide &lt;https://csrc.nist.gov/publications/detail/sp/800-61/rev-2/final&gt;.</t>
  </si>
  <si>
    <t>Are information security principles designed into the product lifecycle?</t>
  </si>
  <si>
    <t>State why security principles are not designed into the product lifecycle.</t>
  </si>
  <si>
    <t>Summarize the information security principles designed into the product lifecycle.</t>
  </si>
  <si>
    <t>Will you comply with applicable breach notification laws?</t>
  </si>
  <si>
    <t>Summarize why you will not comple with applicable breach notification laws.</t>
  </si>
  <si>
    <t>State how quickly the institution will be notified of a data breach or security incident.</t>
  </si>
  <si>
    <t>Do you have an information security awareness program?</t>
  </si>
  <si>
    <t>State plans to implement an information security awareness program.</t>
  </si>
  <si>
    <t>Summarize your information security awareness program.</t>
  </si>
  <si>
    <t>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t>
  </si>
  <si>
    <t>Follow-up inquiries for information security awareness programs will be institution/implementation specific.</t>
  </si>
  <si>
    <t>Is security awareness training mandatory for all employees?</t>
  </si>
  <si>
    <t>State plans to make security awareness training mandatory for all employees.</t>
  </si>
  <si>
    <t>Summarize your security awareness training content and state how frequently employees are required to undergo security awareness training.</t>
  </si>
  <si>
    <t>Do you have process and procedure(s) documented, and currently followed, that require a review and update of the access list(s) for privileged accounts?</t>
  </si>
  <si>
    <t>Describe plans to implement privileged account access list reviews to your environment.</t>
  </si>
  <si>
    <t>Provide a brief summary and the implement review interval.</t>
  </si>
  <si>
    <t>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t>
  </si>
  <si>
    <t>Ask the solution provider to summarize their implemented policies and/or procedures.</t>
  </si>
  <si>
    <t>Do you have documented, and currently implemented, internal audit processes and procedures?</t>
  </si>
  <si>
    <t>State plans to document and implement internal audit process and procedure in your environment.</t>
  </si>
  <si>
    <t>Summarize your internal audit processes and procedures.</t>
  </si>
  <si>
    <t>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t>
  </si>
  <si>
    <t>Follow-up inquiries for internal audit processes and procedures will be institution/implementation specific.</t>
  </si>
  <si>
    <t>Does your organization have physical security controls and policies in place?</t>
  </si>
  <si>
    <t>Describe your intent to implement physical security controls and policies.</t>
  </si>
  <si>
    <t>Provide a copy of your physical security controls and policies along with this document (link or attached).</t>
  </si>
  <si>
    <t>This question aims to understand the physical security state of the solution provider's operating environment and whether or not physical assets are appropriately protected.</t>
  </si>
  <si>
    <t>Follow-up inquiries for physical security controls and policies will be institution/implementation specific.</t>
  </si>
  <si>
    <t>Do you have a formal incident response plan?</t>
  </si>
  <si>
    <t>State plans to formalize an incident response plan.</t>
  </si>
  <si>
    <t>Summarize or provide a link to your formal incident response plan.</t>
  </si>
  <si>
    <t>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t>
  </si>
  <si>
    <t>If the solution provider does not have an incident response plan, direct them to the NIST Computer Security Incident Handling Guide &lt;https://csrc.nist.gov/publications/detail/sp/800-61/rev-2/final&gt;.</t>
  </si>
  <si>
    <t>Do you either have an internal incident response team or retain an external team?</t>
  </si>
  <si>
    <t>Describe your timeline for implementing such a process for response and reporting.</t>
  </si>
  <si>
    <t>Summarize your incident response and reporting processes.</t>
  </si>
  <si>
    <t>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</si>
  <si>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Do you have the capability to respond to incidents on a 24 x 7 x 365 basis?</t>
  </si>
  <si>
    <t>State plans for acquiring internal resources or an external team.</t>
  </si>
  <si>
    <t>Summarize your internal approach or reference your third-party contractor.</t>
  </si>
  <si>
    <t>The incident team structure (internal vs. external), size, and capabilities of a solution provider have a significant impact on their ability to respond to and protect an institution's data. Use the knowledge of this response when evaluating other solution provider statements.</t>
  </si>
  <si>
    <t>If the solution provider does not have an incident response team, direct them to the NIST Computer Security Incident Handling Guide &lt;https://csrc.nist.gov/publications/detail/sp/800-61/rev-2/final&gt;.</t>
  </si>
  <si>
    <t>Do you carry cyber-risk insurance to protect against unforeseen service outages, data that is lost or stolen, and security incidents?</t>
  </si>
  <si>
    <t>State plans to implement coverage in the future or how you can provide breach/liabilty coverage to the institution without it.</t>
  </si>
  <si>
    <t>Describe the coverage in place for this solution.</t>
  </si>
  <si>
    <t>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t>
  </si>
  <si>
    <t>Are your systems and applications scanned with an authenticated user account for vulnerabilities (that are remediated) prior to new releases?*</t>
  </si>
  <si>
    <t>Describe plans to implement application vulnerability scanning (and remediation) prior to release.</t>
  </si>
  <si>
    <t>Provide a brief description.</t>
  </si>
  <si>
    <t>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</si>
  <si>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Ask if there are plans to implement these processes. Ask the solution provider to summarize their decision behind not scanning their applications for vulnerabilities prior to release.</t>
  </si>
  <si>
    <t>Will you provide results of application and system vulnerability scans to the institution?*</t>
  </si>
  <si>
    <t>Describe why security scan results will not be provided to the institution.</t>
  </si>
  <si>
    <t>Provide a reference to security scan documentation.</t>
  </si>
  <si>
    <t>If a solution provider is scanning its applications and/or systems, oftentimes an institution will want to review the report, if possible. Preferably, any finding on the reports will have a matching mitigation action.</t>
  </si>
  <si>
    <t>If a solution provider is hesitant to share the report, ask for a summarized version; some insight is better than none.</t>
  </si>
  <si>
    <t>Will you allow the institution to perform its own vulnerability testing and/or scanning of your systems and/or application, provided that testing is performed at a mutually agreed upon time and date?*</t>
  </si>
  <si>
    <t>Provide a brief summary for your response.</t>
  </si>
  <si>
    <t>Provide reference to the process or procedure to set up security testing times and scopes.</t>
  </si>
  <si>
    <t>Many higher education institutions are capable of performing vulnerability assessments and/or penetration testing on their solution providers' infrastructures. This question confirms the possibility of conducting these actions against the solution provider's infrastructure.</t>
  </si>
  <si>
    <t>Follow-up inquiries for vulnerability scanning and penetration testing will be institution/implementation specific.</t>
  </si>
  <si>
    <t>Have your systems and applications had a third-party security assessment completed in the last year?</t>
  </si>
  <si>
    <t>State plans to have your systems and applications assessed by a third party.</t>
  </si>
  <si>
    <t>Provide the results with this document (link or attached), if possible. State the date of the last completed third-party security assessment.</t>
  </si>
  <si>
    <t>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</si>
  <si>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Ask if there has ever been a vulnerability scan. A short lapse in external assessment validity can be understood (if there is a planned assessment), but a significant time lapse or no scan whatsoever is cause for elevated levels of concern.</t>
  </si>
  <si>
    <t>Do you regularly scan for common web application security vulnerabilities (e.g., SQL injection, XSS, XSRF, etc.)?</t>
  </si>
  <si>
    <t>Ensure that all elements of VULN-05 are clearly stated in your response.</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</si>
  <si>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t>
  </si>
  <si>
    <t>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t>
  </si>
  <si>
    <t>Are your systems and applications regularly scanned externally for vulnerabilities?</t>
  </si>
  <si>
    <t>Describe any plans to implement external vulnerability scanning for your applications.</t>
  </si>
  <si>
    <t>Decribe your external application vulnerability scanning strategy.</t>
  </si>
  <si>
    <t>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</si>
  <si>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"no," inquire if there has ever been a vulnerability scan. A short lapse in external assessment validity can be understood (if there is a planned assessment), but a significant time lapse or no scan whatsoever is cause for elevated levels of concern.</t>
  </si>
  <si>
    <t>Do your workforce members receive regular training related to the Health Insurance Portability and Accountability Act (HIPAA) Privacy and Security Rules and the HITECH Act?*</t>
  </si>
  <si>
    <t>Case-specific</t>
  </si>
  <si>
    <t>If REQU-05 is no, populate solution provider answer with B6 in Auto Responses tab</t>
  </si>
  <si>
    <t>Refer to HIPAA regulations documentation for supplemental guidance in this section.</t>
  </si>
  <si>
    <t>HIPAA</t>
  </si>
  <si>
    <t>Refer to HIPAA documentation or your institution's Chief HIPAA Security Officer.</t>
  </si>
  <si>
    <t>Have you identified areas of risk?*</t>
  </si>
  <si>
    <t>Have the relevant policies/plans been tested?*</t>
  </si>
  <si>
    <t>Have you entered into a Business Associate Agreements with all subcontractors who may have access to protected health information (PHI)?*</t>
  </si>
  <si>
    <t>Do you monitor or receive information regarding changes in HIPAA regulations?</t>
  </si>
  <si>
    <t>Has your organization designated HIPAA Privacy and Security officers as required by the rules?</t>
  </si>
  <si>
    <t>Do you comply with the requirements of the Health Information Technology for Economic and Clinical Health Act (HITECH)?</t>
  </si>
  <si>
    <t>Have you conducted a risk analysis as required under the HIPAA Security Rule?</t>
  </si>
  <si>
    <t>Have you taken actions to mitigate the identified risks?</t>
  </si>
  <si>
    <t>Does your application require user and system administrator password changes at a frequency no greater than 90 days?</t>
  </si>
  <si>
    <t>Does your application require users to set their own password after an administrator reset or on first use of the account?</t>
  </si>
  <si>
    <t>Does your application lock out an account after a number of failed login attempts?</t>
  </si>
  <si>
    <t>Does your application automatically lock or log-out an account after a period of inactivity?</t>
  </si>
  <si>
    <t>Are passwords visible in plain text, whether when stored or entered, including service level accounts (i.e., database accounts, etc.)?</t>
  </si>
  <si>
    <t>If the application is institution-hosted, can all service level and administrative account passwords be changed by the institution?</t>
  </si>
  <si>
    <t>Does your application provide the ability to define user access levels?</t>
  </si>
  <si>
    <t>Does your application support varying levels of access to administrative tasks defined individually per user?</t>
  </si>
  <si>
    <t>Does your application support varying levels of access to records based on user ID?</t>
  </si>
  <si>
    <t>Is there a limit to the number of groups to which a user can be assigned?</t>
  </si>
  <si>
    <t>Do accounts used for solution provider-supplied remote support abide by the same authentication policies and access logging as the rest of the system?</t>
  </si>
  <si>
    <t>Does the application log record access including specific user, date/time of access, and originating IP or device?</t>
  </si>
  <si>
    <t>Does the application log administrative activity, such as user account access changes and password changes, including specific user, date/time of changes, and originating IP or device?</t>
  </si>
  <si>
    <t>Do you retain logs for at least as long as required by HIPAA regulations?</t>
  </si>
  <si>
    <t xml:space="preserve">List how long you retain relevant logs. </t>
  </si>
  <si>
    <t>Can the application logs be archived?</t>
  </si>
  <si>
    <t>Can the application logs be saved externally?</t>
  </si>
  <si>
    <t>Do you have a disaster recovery plan and emergency mode operation plan?</t>
  </si>
  <si>
    <t>Can you provide a HIPAA compliance attestation document?</t>
  </si>
  <si>
    <t>Are you willing to enter into a Business Associate Agreement (BAA)?</t>
  </si>
  <si>
    <t>Do your data backup and retention policies and practices meet HIPAA requirements?</t>
  </si>
  <si>
    <t>Do you have a current, executed within the past year, Attestation of Compliance (AoC) or Report on Compliance (RoC)?*</t>
  </si>
  <si>
    <t>If REQU-06 is no, populate solution provider answer with B7 in Auto Responses tab</t>
  </si>
  <si>
    <t>Refer to PCI DSS Security Standards for supplemental guidance in this section</t>
  </si>
  <si>
    <t>PCI DSS</t>
  </si>
  <si>
    <t>Refer to PCI DSS documentation or your institution's treasurer's office.</t>
  </si>
  <si>
    <t>Is the application listed as an approved Payment Application Data Security Standard (PA-DSS) application?*</t>
  </si>
  <si>
    <t>Does the system or solutions use a third party to collect, store, process, or transmit cardholder (payment/credit/debt card) data?*</t>
  </si>
  <si>
    <t>Do your systems or solutions store, process, or transmit cardholder (payment/credit/debt card) data?</t>
  </si>
  <si>
    <t>Are you compliant with the Payment Card Industry Data Security Standard (PCI DSS)?</t>
  </si>
  <si>
    <t>Are you classified as a service provider?</t>
  </si>
  <si>
    <t>Are you on the list of Visa approved service providers?</t>
  </si>
  <si>
    <t>Are you classified as a merchant? If so, what level (1, 2, 3, 4)?</t>
  </si>
  <si>
    <t>Describe the architecture employed by the system to verify and authorize credit card transactions.</t>
  </si>
  <si>
    <t>What payment processors/gateways does the system support?</t>
  </si>
  <si>
    <t>Can the application be installed in a PCI DSS–compliant manner?</t>
  </si>
  <si>
    <t>Include documentation describing the system's abilities to comply with the PCI DSS and any features or capabilities of the system that must be added or changed in order to operate in compliance with the standards.</t>
  </si>
  <si>
    <t>Do you support role-based access control (RBAC) for system administrators?</t>
  </si>
  <si>
    <t>If REQU-07 is no, populate solution provider answer with B8 in Auto Responses tab</t>
  </si>
  <si>
    <t>Describe any limitations to your roles-based approach.</t>
  </si>
  <si>
    <t>Describe your RBAC.</t>
  </si>
  <si>
    <t>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t>
  </si>
  <si>
    <t>Ask the solution provider to summarize the best practices for securing their system(s) administratively without the use of RBAC. Make sure to understand the administrative requirements/overhead introduced in the solution provider's environment.</t>
  </si>
  <si>
    <t>Can your employees access customer systems remotely?</t>
  </si>
  <si>
    <t>Describe the tools and technical controls implemented to secure remote access.</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</si>
  <si>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</si>
  <si>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Ask the solution provider to summarize the reasoning behind this business process and request additional documentation that outlines the security controls implemented to safeguard institutional data.</t>
  </si>
  <si>
    <t>Can you provide overall system and/or application architecture diagrams including a full description of the data communications architecture for all components of the system?</t>
  </si>
  <si>
    <t>State any plans to provide system and/or application architecture diagrams.</t>
  </si>
  <si>
    <t>Provide a reference to the requested documents or provide them when submitting this fully populated HECVAT.</t>
  </si>
  <si>
    <t>Many systems can be used a variety of ways. We want these implementation type diagrams so that we can understand the "real" use of the solution.</t>
  </si>
  <si>
    <t>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t>
  </si>
  <si>
    <t>Do you require remote management of the system?</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</si>
  <si>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</si>
  <si>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If you answered "yes" to OPEM-04, are your remote actions and changes logged or otherwise visible to the campus?</t>
  </si>
  <si>
    <t>Describe how these logs are made available.</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</si>
  <si>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t>
  </si>
  <si>
    <t>If a weak response is given to this answer, it is appropriate to ask directed answers to get specific information. Ensure that questions are targeted to ensure responses will come from the appropriate party within the solution provider.</t>
  </si>
  <si>
    <t>If you maintain remote access to the system, will you handle data in a FERPA-compliant manner?</t>
  </si>
  <si>
    <t>State plans to handle data in a FERPA-compliant manner.</t>
  </si>
  <si>
    <t>Describe how FERPA compliance is integrated into your process and procedures.</t>
  </si>
  <si>
    <t>This is standard documentation, relevant to institution implementations requiring FERPA compliance.</t>
  </si>
  <si>
    <t>Follow-up inquiries for FERPA compliance details will be institution/implementation specific.</t>
  </si>
  <si>
    <t>Do you support campus status monitoring through SNMPv3 or other means?</t>
  </si>
  <si>
    <t>Describe your plans to support monitoring.</t>
  </si>
  <si>
    <t>Please describe your monitoring support.</t>
  </si>
  <si>
    <t>Standard documentation question. With an on-premise device, the possibility to tie-in with existing monitoring/management systems is beneficial. The solution provider's response should be clear and concise.</t>
  </si>
  <si>
    <t>Follow-up inquiries for monitoring via SNMPv3 will be institution/implementation specific.</t>
  </si>
  <si>
    <t>Describe or provide a reference to any other safeguards used to monitor for malicious activity.</t>
  </si>
  <si>
    <t>Please detail your monitoring strategy</t>
  </si>
  <si>
    <t>This question is primarily focused on system(s) integrity and confidentiality. The solution provider's response should clearly state the system(s) capabilities to properly monitor for (and alert for) malicious activity.</t>
  </si>
  <si>
    <t>Follow-up inquiries for system monitoring will be institution/implementation specific.</t>
  </si>
  <si>
    <t>Describe how long your organization has conducted business in this area.</t>
  </si>
  <si>
    <t>Include the number of years and in what capacity.</t>
  </si>
  <si>
    <t>We want to establish longevity of a solution and whether or not a solution provider is new to the higher education space.</t>
  </si>
  <si>
    <t>Normally a solution provider will state their overall longevity but not talk about the software/service/product under evaluation. Follow-ups includes specific questions about the origins of the software/service/product and references will be requested.</t>
  </si>
  <si>
    <t>Do you have existing higher education customers?</t>
  </si>
  <si>
    <t>State your primary industry.</t>
  </si>
  <si>
    <t>Provide a list of higher education references, with contact information.</t>
  </si>
  <si>
    <t>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t>
  </si>
  <si>
    <t>A simple "yes" without any references or supporting information should be questioned. Question the size of institutions that are using the solution and the scope of their implementations.</t>
  </si>
  <si>
    <t>Does your solution process FERPA-related data?</t>
  </si>
  <si>
    <t>FERPA-related data includes any data maintained by (or on behalf of) the institution that is directly related to an identifiable student.</t>
  </si>
  <si>
    <t>Provide documentation on the types of FERPA data you process and for what purpose, including data unrelated to service delivery such as marketing.</t>
  </si>
  <si>
    <t>This question will help the institution gain an understanding of the types of data processed by this product or service.</t>
  </si>
  <si>
    <t>Will data be re-disclosed and/or used for any purpose other than directly providing the service, including quality assurance or marketing?</t>
  </si>
  <si>
    <t>Does your solution process GDPR-related or PIPL-related data?</t>
  </si>
  <si>
    <t>GDPR data includes any data related to an identified or identifiable natural person physically located in the European Economic Area (EEA).
PIPL-related data includes any personal data related to an identified or identifiable person located in the People's Republic of China (PRC)</t>
  </si>
  <si>
    <t>Provide documentation of any processes or policies that address compliance with GDPR and/or PIPL as appropriate.</t>
  </si>
  <si>
    <t>Does your solution process personal data regulated by state law(s) (e.g., CCPA)?</t>
  </si>
  <si>
    <t>Provide documentation of any processes or policies that address compliance with applicable state laws.</t>
  </si>
  <si>
    <t>Does your solution process user-provided data that may contain regulated information?</t>
  </si>
  <si>
    <t>Identify any applicable regulations and provide documentation of any processes or policies that address compliance with each.</t>
  </si>
  <si>
    <t>Web Link to Product/Service Privacy Notice</t>
  </si>
  <si>
    <t>If multiple notices are implicated, provide all that apply. If any other documents are incorporated by reference, provide them as well.</t>
  </si>
  <si>
    <t>To ensure transparency and verify the vendor provides accessible privacy documentation that institutions can review and share with stakeholders.</t>
  </si>
  <si>
    <t>Please provide the direct URL to your privacy policy and confirm how frequently it is reviewed and updated.</t>
  </si>
  <si>
    <t>Have you had a personal data breach in the past three years that involved reporting to a governmental agency, notice to individuals (including voluntary notice), or notice to another organization or institution?*</t>
  </si>
  <si>
    <t>Please provide details as to the nature of the breach and the remediation conducted.</t>
  </si>
  <si>
    <t>Having a previous data breach can indicate a level of risk that will indicate that the instituion should further investigate changes made after the breach.</t>
  </si>
  <si>
    <t>Use this area to share information about your privacy practices that will assist those who are assessing your company data privacy program.*</t>
  </si>
  <si>
    <t>Share any additional details that would help data privacy analysts assess your solution.</t>
  </si>
  <si>
    <t>To gather voluntary disclosures that provide additional context beyond required responses, helping assessors understand the vendor's privacy culture and proactive commitment to data protection.</t>
  </si>
  <si>
    <t>Have you had any violations of your internal privacy policies or violations of applicable privacy law in the past 36 months?</t>
  </si>
  <si>
    <t xml:space="preserve">Provide documentation about the nature of the violation(s) and any remediative action taken.
</t>
  </si>
  <si>
    <t>This question solicits information about internal privacy policy violations and/or violations of applicable privacy law in the past three years.</t>
  </si>
  <si>
    <t>Do you have a dedicated data privacy staff or office?</t>
  </si>
  <si>
    <t>This can include another office, such as information security, dedicated to privacy protection.</t>
  </si>
  <si>
    <t>Describe who is responsible for data privacy, including department, size, talents, resources, etc.</t>
  </si>
  <si>
    <t>Describe your data privacy office, including size, talents, resources, etc.</t>
  </si>
  <si>
    <t>Any solution provider processing protected student data should have resources/staff dedicated to the protection of the data.</t>
  </si>
  <si>
    <t>If you have completed a SOC 2 audit, does it include the Privacy Trust Service Principle?</t>
  </si>
  <si>
    <t>SOC 2 Type II audits can be conducted for any or all of five trust principles (confidentiality, integrity, availability, security, and privacy). Answer "yes" if your audit included the privacy principle.</t>
  </si>
  <si>
    <t>If your SOC2 Type II audit does not include the Privacy Trust Service Principle, please explain why it was not included at this time, and provide any plans to include it in future SOC 2 audits. 
If the Privacy Trust Service Principle was not (or will not be) included in the SOC 2 audit, please provide an overview of any other reviews your organization conducts that might address the Privacy Trust Principles.</t>
  </si>
  <si>
    <t>Please indicate whether your organization will allow clients to review current SOC 2 Type II reports and, if so, how the reports will be made available in a timely manner.</t>
  </si>
  <si>
    <t>This is specifically asking for the Privacy Trust Service Principle, which is not always included in a SOC 2 audit.</t>
  </si>
  <si>
    <t>Do you conform with a specific industry-standard privacy framework (e.g., NIST Privacy Framework, GDPR, ISO 27701)?</t>
  </si>
  <si>
    <t>Standard privacy frameworks help organizations enhance data protection, mitigate privacy risks, and demonstrate compliance with appropriate industry and regulatory standards. This is particularly important when providing services in different jurisdictions.</t>
  </si>
  <si>
    <t>Please provide any plans to conform with one or more of the industry-standard frameworks, including anticipated timelines, and indicate which framework(s) will be used.</t>
  </si>
  <si>
    <t>Indicate which framework(s) are followed; provide documentation on how your organization conforms to your chosen framework(s) and indicate current certification levels, where appropriate.</t>
  </si>
  <si>
    <t>Conformance with industry privacy frameworks can demonstrate an organization's privacy posture and can provide clients a sense of comfort as to the organization's commitment to protection of personal data.</t>
  </si>
  <si>
    <t>If the organization relies on more than one framework or only on portions of a framework, has this been mapped to the Security Controls Framework? If so, please provide a copy of the mapping used.</t>
  </si>
  <si>
    <t>Does your employee onboarding and offboarding policy include training of employees on information security and data privacy?</t>
  </si>
  <si>
    <t>Please provide any plans to develop and implement appropriate employee training as part of onboarding and offboarding.
If no plans currently exist, please provide information on any compensating measures your organization takes to address this issue.</t>
  </si>
  <si>
    <t>Provide an overview of your organization's relevant onboarding/offboarding policy and employee training on information security and privacy.</t>
  </si>
  <si>
    <t>It is important that new employees be informed of organizational and individual expectations, obligations, and processes for protecting the privacy of personal data entrusted to your organization. It is equally important to ensure departing employees are informed of expectations and thier obligations to maintain protection and privacy of personal data they may have been privy to in the course of their employment with your organization.</t>
  </si>
  <si>
    <t>If training is provided to specific employee groups only, please provide information as to which groups and an overview of the training for each group.</t>
  </si>
  <si>
    <t>Do you have contractual agreements with third parties that require them to maintain standards and to comply with all regulatory requirements?*</t>
  </si>
  <si>
    <t>Inclusion of language in contractual agreements ensures third parties are aware of and have agreed to their obligations to maintain standards and comply with all regulatory requirements in regards to protection of personal data they handle on behalf of your organization.</t>
  </si>
  <si>
    <t>State your plans to ensure appropriate language is included in new and renewed contracts. State how your organization ensures that third parties maintain standards and comply with all regulatory requirements without contractual agreements to do so.</t>
  </si>
  <si>
    <t>Provide a summary of the contractual language used and your processes for ensuring appropriate language is regularly reviewed and is included in both new and renewed agreements.</t>
  </si>
  <si>
    <t>Inclusion of language in contractual agreements ensures third parties are aware of and have agreed to their obligations to maintain standards and comply with all regulatory requirements in regards to protection of personal data they handle on behalf of the organization.</t>
  </si>
  <si>
    <t>Do you perform privacy impact assesments of third parties that collect, process, or have access to personal data to ensure they meet industry and regulatory standards and to mitigate harmful, unethical, or discriminatory impacts on data subjects?</t>
  </si>
  <si>
    <t>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t>
  </si>
  <si>
    <t>State your plans to perform data privacy assessments of third parties, including anticipated timelines and remediations if existing third parties cannot maintain or ensure privacy and security of client data entrusted to your organization.</t>
  </si>
  <si>
    <t>Provide a summary of your practices that assures that the third party will be subject to the appropriate standards regarding data privacy.</t>
  </si>
  <si>
    <t>The organization providing a product or service cannot reasonably claim it appropriately protects privacy of information entrusted to it if it relies on third parties or subprocessors that do not likewise meet or exceed the claimed levels of protection.</t>
  </si>
  <si>
    <t>If answer is "YES"...
Provide a list of third parties that were subject to a privacy impact assessment, the jurisdiction within which they operate, and the corresponding industry and regulatory standards for each.
If answer is "NO"…
If there are no plans to perform data privacy assessments of third parties, please explain any compensating measures or controls your organization relies on to ensure the privacy and security of client personal data entrusted to your organization.</t>
  </si>
  <si>
    <t>Does your change management process include privacy review and approval?</t>
  </si>
  <si>
    <t>The change management process minimizes disruption and maximizes benefits and should contain a privacy review process.</t>
  </si>
  <si>
    <t>Please describe your process for privacy review.</t>
  </si>
  <si>
    <t>It is important that change management not overlook any privacy considerations.</t>
  </si>
  <si>
    <t>If the answer is yes, describe the process; if the answer is no, describe plans to implement.</t>
  </si>
  <si>
    <t>Do you have policy and procedure, currently implemented, guiding how privacy risks are mitigated until they can be resolved?</t>
  </si>
  <si>
    <t>Policy and procedure should include specific steps to take in the process of mitigating privacy risks.</t>
  </si>
  <si>
    <t>Please provide an overview of privacy risk mitigation.</t>
  </si>
  <si>
    <t>It is important to have a procedure in place to mitiage privacy risks as they come up.</t>
  </si>
  <si>
    <t>Do you collect, process, or store demographic information?*</t>
  </si>
  <si>
    <t>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t>
  </si>
  <si>
    <t>Describe which demographic information you handle and the source of the requirements, if applicable.</t>
  </si>
  <si>
    <t>This data can be included in data sets that are deidentified but is sensitive data that could be reidentified if paired with other data points.</t>
  </si>
  <si>
    <t>Because of the nature of such data, it is important to have a full understanding of how the data is used and protected.</t>
  </si>
  <si>
    <t>Do you capture or create genetic, biometric, or behaviometric information (e.g., facial recognition or fingerprints)?*</t>
  </si>
  <si>
    <t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t>
  </si>
  <si>
    <t>Briefly summarize your use of such information and the protection thereof.</t>
  </si>
  <si>
    <t>Do you combine institutional data (including "de-identified," "anonymized," or otherwise masked data) with personal data from any other sources?*</t>
  </si>
  <si>
    <t>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t>
  </si>
  <si>
    <t>Describe the other sources and provide a list of elements, including any keys that connect the datasets.</t>
  </si>
  <si>
    <t>To identify potential re-identification risks and ensure the vendor doesn't merge institutional data with external datasets in ways that could compromise privacy protections or violate data use restrictions.</t>
  </si>
  <si>
    <t>If yes, describe what types of external data sources are combined with institutional data and for what purposes.</t>
  </si>
  <si>
    <t>Is institutional data coming into or going out of the United States at any point during collection, processing, storage, or archiving?</t>
  </si>
  <si>
    <t>Given the vast number of privacy regulations and laws throughout the world, it is important to know when, where, why, and how institutional data is being shared outside the United States. This information is necessary to ensure compliance and to protect the institutional data.</t>
  </si>
  <si>
    <t>Describe where and whether you comply with the laws of that jurisdiction.</t>
  </si>
  <si>
    <t>To assess cross-border data transfer risks and ensure compliance with international privacy regulations including GDPR, data localization requirements, and data sovereignty considerations.</t>
  </si>
  <si>
    <t>If yes, identify which countries data flows to/from and what safeguards are in place (e.g., Standard Contractual Clauses, adequacy decisions).</t>
  </si>
  <si>
    <t>Do you capture device information (e.g., IP address, MAC address)?</t>
  </si>
  <si>
    <t>Device information can be captured for a variety of reasons, from analytics to marketing to network management and security. It is important to know the details in order to be clear on the privacy implications.</t>
  </si>
  <si>
    <t>Describe what information you collect and the reason for collecting it.</t>
  </si>
  <si>
    <t>This question can clarify whether there are any indirect identifiers that don't appear to be readily identifiable but that could be identifiable in the event of unauthorized access or use.</t>
  </si>
  <si>
    <t>Does any part of this service/project involve a web/app tracking component (e.g., use of web-tracking pixels, cookies)?</t>
  </si>
  <si>
    <t>Web tracking can be used to identify users via their IP address, login information, browser information, etc.</t>
  </si>
  <si>
    <t>Describe the tracking component and what is done with the information.</t>
  </si>
  <si>
    <t>Does your staff (or a third party) have access to institutional data (e.g., financial, PHI, or other sensitive information) through any means?</t>
  </si>
  <si>
    <t>Accessing institutional data may be necessary for legitimate business purposes.</t>
  </si>
  <si>
    <t>Summarize the access that staff (or third parties) have to institutional data.</t>
  </si>
  <si>
    <t>Institutional data may be sensitive in nature and should only be accessed for legitimate business purposes.</t>
  </si>
  <si>
    <t>Will you handle personal data in a manner compliant with all relevant laws, regulations, and applicable institution policies?</t>
  </si>
  <si>
    <t>If no, why not? Are there plans for this to be implemented and, if so, when?</t>
  </si>
  <si>
    <t>Personal data that is handled improperly or against law/regulation can have significant negative impact.</t>
  </si>
  <si>
    <t>Do you have a documented privacy management process?</t>
  </si>
  <si>
    <t>Are there plans to implement? If so, when will this be completed?</t>
  </si>
  <si>
    <t>Describe privacy management process or provide links or attach documentation.</t>
  </si>
  <si>
    <t>It's important for customers to know their data will remain private after being shared with the vendor.</t>
  </si>
  <si>
    <t>Are your internal privacy practices and obligations documented in internal corporate privacy policy/policies? Does the internal privacy policy explain your organization's policies and practices regarding collection of personal information and other data about individuals?</t>
  </si>
  <si>
    <t>Are privacy principles designed into the product lifecycle (i.e., privacy-by-design)?</t>
  </si>
  <si>
    <t>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t>
  </si>
  <si>
    <t>State why principles are not designed into the product lifecycle.</t>
  </si>
  <si>
    <t>Summarize the privacy principles designed into the product lifecycle.</t>
  </si>
  <si>
    <t>Building privacy principles into the product lifecycle (e.g., privacy-by-design) can help ease the privacy management process.</t>
  </si>
  <si>
    <t>Provide reason for not complying.</t>
  </si>
  <si>
    <t>State how quickly the institution will be notified once a breach is identified, in addition to notifying the necessary governmental agencies based on the extent of the breach.</t>
  </si>
  <si>
    <t>It's very important to get out in front of the impact from a system breach. Once a breach has been confirmed, timely communication is imperative.</t>
  </si>
  <si>
    <t>This is usually dictated by the government agency for the geographic region and, possibly, by your cybersecurity insurance carrier.</t>
  </si>
  <si>
    <t>Will you comply with the institution's policies regarding user privacy and data protection?</t>
  </si>
  <si>
    <t>These policies may include specific user consent practices, data classification standards, and handling of sensitive information.</t>
  </si>
  <si>
    <t>Explain the legal or operational reasons and offer an alternative policy.</t>
  </si>
  <si>
    <t>This question can help gauge a solution provider's willingness to align with institutional data privacy and protection policies before the contracting stage.</t>
  </si>
  <si>
    <t>Do any parts of your instituitonal policy conflict with the solution provider's standard practices?</t>
  </si>
  <si>
    <t>Is your company subject to the laws and regulations of the institution's geographic region?</t>
  </si>
  <si>
    <t>Indicates whether your organization is legally bound by state, federal, or local laws where the institution operates.</t>
  </si>
  <si>
    <t>Explain why your operations fall outside the region’s legal scope and how you nevertheless ensure regulatory compliance.</t>
  </si>
  <si>
    <t>This question identifies whether the institution and solution provider are beholden to the same laws. If not, this should be covered in the contract.</t>
  </si>
  <si>
    <t>Which laws apply to your operations in institution's region? Where is institutional data processed or stored? Provide a link or document summarizing your compliance stance.</t>
  </si>
  <si>
    <t>Do you have a privacy awareness/training program?*</t>
  </si>
  <si>
    <t>Privacy awareness/training refers to the ongoing education provided to individuals who handle sensitive data to ensure they understand privacy obligations, data protection principles, and regulatory requirements (e.g., FERPA, HIPAA, GDPR).</t>
  </si>
  <si>
    <t>Describe plans to include data privacy training or why you have determined it is not needed.</t>
  </si>
  <si>
    <t>Briefly describe what is included in the training.</t>
  </si>
  <si>
    <t>Privacy awareness/training refers to the ongoing education provided to individuals who handle sensitive data to ensure they understand privacy obligations, data protection principles, and regulatory requirements (e.g., FERPA, HIPAA, GDPR). This training helps reduce the risk of accidental data exposure and reinforces responsible data stewardship.</t>
  </si>
  <si>
    <t>Is privacy awareness training mandatory for all employees?</t>
  </si>
  <si>
    <t>Describe plans to require.</t>
  </si>
  <si>
    <t>Your response should include who must complete the training.</t>
  </si>
  <si>
    <t>This question serves a critical purpose in evaluating a vendor or institution’s commitment to data protection, risk mitigation, and regulatory compliance.</t>
  </si>
  <si>
    <t>This question helps assess whether privacy is treated as an organizational responsibility and whether the institution enforces consistent practices to reduce human risk factors.</t>
  </si>
  <si>
    <t>Is AI privacy and ethics awareness/training required for all employees who work with AI?</t>
  </si>
  <si>
    <t>Describe plans to include AI training.</t>
  </si>
  <si>
    <t>This question is intended to assess whether an institution or vendor is proactively managing the risks, responsibilities, and ethical implications of AI use, especially as it relates to sensitive data, autonomy, and fairness.</t>
  </si>
  <si>
    <t>This question helps assess institutional maturity in governing responsible AI use, particularly as privacy and fairness concerns rise with increased automation and data use. Clarifying the structure and enforcement of training supports transparency and accountability in AI-related operations.</t>
  </si>
  <si>
    <t>Do you have any decision-making processes that are completely automated (i.e., there is no human involvement)?</t>
  </si>
  <si>
    <t>Examples of such automated decisions could include automatically denying or approving user access requests, flagging or blocking transactions based on risk scores, or AI-driven decisions that affect user outcomes (e.g., eligibility, grading, pricing).</t>
  </si>
  <si>
    <t>Provide information on which decisions are automated and why.</t>
  </si>
  <si>
    <t>This question identifies potential privacy, ethical, security, and compliance risks that may arise from fully automated systems, especially those that affect individuals or their data.</t>
  </si>
  <si>
    <t>This question evaluates risk exposure and ethical considerations surrounding automated processes, especially those that affect access, compliance, or personal data rights. Transparency about the scope, oversight, and redress options for automated decision-making is critical to maintaining trust and regulatory alignment.</t>
  </si>
  <si>
    <t>Do you have a documented process for managing automated processing, including validations, monitoring, and data subject requests?</t>
  </si>
  <si>
    <t>Describe plans to implement processes in the future.</t>
  </si>
  <si>
    <t>Briefly describe processes.</t>
  </si>
  <si>
    <t>This question assesses the maturity of your automation governance. Documented procedures help ensure that automated systems are accountable, reliable, and capable of respecting individual rights. Lack of documentation may indicate unmanaged risks, especially in environments handling sensitive or regulated data.</t>
  </si>
  <si>
    <t>Do you have a documented policy for sharing information with law enforcement?</t>
  </si>
  <si>
    <t>Explain any plans to develop a policy. If no plans exist, explain why not.</t>
  </si>
  <si>
    <t>Provide a high-level overview of the policy or plans to implement a policy.</t>
  </si>
  <si>
    <t>The insitution should know which laws apply to the data to which the solution provider will have access. You should also have a thorough understanding of how requests from law enforcement will be handled.</t>
  </si>
  <si>
    <t>Do you share any institutional data with law enforcement without a valid warrant or subpoena?*</t>
  </si>
  <si>
    <t>Describe how you ensure this does not occur.</t>
  </si>
  <si>
    <t>Describe the circumstances in which you share with law enforcement.</t>
  </si>
  <si>
    <t>To protect institutional and individual privacy rights by ensuring data is only disclosed to law enforcement through proper legal channels with appropriate due process protections.</t>
  </si>
  <si>
    <t>If yes, under what circumstances and with what documentation/notification to the institution?</t>
  </si>
  <si>
    <t>Does your incident response team include a privacy analyst/officer?</t>
  </si>
  <si>
    <t>Provide an overview of your incident response team membership and its charge, highlighting the privacy analyst/officer.</t>
  </si>
  <si>
    <t>Explain why not</t>
  </si>
  <si>
    <t>Provide the incident response team membership and charge.</t>
  </si>
  <si>
    <t>Having a privacy analyst/officer on an incident response team can help the company more quickly identify a breach and comply with applicable notification laws.</t>
  </si>
  <si>
    <t>Will data be collected from or processed in or stored in the European Economic Area (EEA)?</t>
  </si>
  <si>
    <t>See GDPR Chapter 1, Art. 4, for definitions.</t>
  </si>
  <si>
    <t>Describe where and what activities will take place in the EEA.</t>
  </si>
  <si>
    <t>Understanding whether the vendor processes data in Europe may help with institutional GDPR compliance.</t>
  </si>
  <si>
    <t>If institution's intended use includes targeting of data subjects in EEA/UK and if vendor marks "no," institution might want to follow up to clarify data collected.</t>
  </si>
  <si>
    <t>Do you have a data protection officer (DPO)?</t>
  </si>
  <si>
    <t>See GDPR Chapter 4, Section 4, for DPO information.</t>
  </si>
  <si>
    <t>Provide the name and contact information for the DPO.</t>
  </si>
  <si>
    <t>Vendors targeting services in the EEA/UK should have GDPR-compliant policies and procedures.</t>
  </si>
  <si>
    <t>Will you sign appropriate GDPR Standard Contractual Clauses (SCCs) with the institution?</t>
  </si>
  <si>
    <t>See GDPR Chapter 5, Art. 46, for SCC information.</t>
  </si>
  <si>
    <t>Vendors targeting services in the EEA/UK should have the ability to agree to the SCCs.</t>
  </si>
  <si>
    <t>Will data be collected from or processed in or stored in China?</t>
  </si>
  <si>
    <t>See PIPL Chapter 1 for definitions.</t>
  </si>
  <si>
    <t>Describe where and what activities will take place in China.</t>
  </si>
  <si>
    <t>Understanding whether the vendor processes data in China may help with institutional PIPL compliance.</t>
  </si>
  <si>
    <t>If institution's intended use includes targeting of data subjects in China and if vendor marks "no," institution might want to follow up to clarify data collected.</t>
  </si>
  <si>
    <t>Do you comply with PIPL security, privacy, and data localization requirements?</t>
  </si>
  <si>
    <t>See PIPL Chapter 5 for requirements.</t>
  </si>
  <si>
    <t>Vendors targeting services in China should have the ability to comply with PIPL requirements.</t>
  </si>
  <si>
    <t>Have you performed a Data Privacy Impact Assesssment for the solution/project?</t>
  </si>
  <si>
    <t>Provide timeline for this or reason not to perform.</t>
  </si>
  <si>
    <t>Provide copy, link, or summary overview.</t>
  </si>
  <si>
    <t>To verify the vendor has systematically evaluated privacy risks and implemented appropriate safeguards before deploying their solution, demonstrating privacy-by-design principles.</t>
  </si>
  <si>
    <t>Please provide a copy of the DPIA or summary of findings and mitigation measures.</t>
  </si>
  <si>
    <t>Do you provide an end-user privacy notice about privacy policies and procedures that identify the purpose(s) for which personal information is collected, used, retained, and disclosed?</t>
  </si>
  <si>
    <t>Provide link or copy.</t>
  </si>
  <si>
    <t>To ensure transparency with end users about data practices and compliance with privacy notice requirements under FERPA, GDPR, CCPA, and other applicable regulations.</t>
  </si>
  <si>
    <t>How do you inform users of changes to the policy?</t>
  </si>
  <si>
    <t>Do you describe the choices available to the individual and obtain implicit or explicit consent with respect to the collection, use, and disclosure of personal information?</t>
  </si>
  <si>
    <t>N/A is only an acceptable answer if you answered "no" to ALL of the following 7 questions: PRGN-01, 02, 03, 04 and PDAT-01, 02, 03</t>
  </si>
  <si>
    <t>To verify meaningful consent mechanisms exist and users have adequate control over their personal information in accordance with fair information practice principles and regulatory requirements.</t>
  </si>
  <si>
    <t>Describe your consent mechanism and how users can withdraw consent if they choose.</t>
  </si>
  <si>
    <t>Do you collect personal information only for the purpose(s) identified in the agreement with an institution or, if there is none, the purpose(s) identified in the privacy notice?</t>
  </si>
  <si>
    <t>This includes quality assurance, marketing and advertising, etc.</t>
  </si>
  <si>
    <t>Describe purposes not included in an agreement with the institution.</t>
  </si>
  <si>
    <t>N/A is only an acceptable answer if you answered "no" to ALL of the following 7 questions: PRGN-01, 02, 03, 04 and PDAT-01, 02, 04</t>
  </si>
  <si>
    <t>Companies may collect information for purposes not outlined in the service agreement, including quality assurance, marketing, etc. Instituions should have a thorough understanding of what data is being used and how.</t>
  </si>
  <si>
    <t>Do you have a documented list of personal data your service maintains?</t>
  </si>
  <si>
    <t>N/A is only an acceptable answer if you answered "no" to ALL of the following 7 questions: PRGN-01, 02, 03, 04 and PDAT-01, 02, 05</t>
  </si>
  <si>
    <t>To ensure the vendor maintains data inventory records necessary for privacy compliance, breach response, data subject rights requests, and understanding the full scope of data collection.</t>
  </si>
  <si>
    <t>Please provide your data inventory or map showing categories of personal data collected and retention periods.</t>
  </si>
  <si>
    <t>Do you retain personal information for only as long as necessary to fulfill the stated purpose(s) or as required by law or regulation and thereafter appropriately dispose of such information?</t>
  </si>
  <si>
    <t>Briefly outline data retention policies that do not align with regulations.</t>
  </si>
  <si>
    <t>N/A is only an acceptable answer if you answered "no" to ALL of the following 7 questions: PRGN-01, 02, 03, 04 and PDAT-01, 02, 06</t>
  </si>
  <si>
    <t>Data minimization is a basic privacy principle, and it is important to know whether the solution provider is keeping data longer than necessary and introducing a significant privacy risk.</t>
  </si>
  <si>
    <t>Do you provide individuals with access to their personal information for review and update (i.e., data subject rights)?</t>
  </si>
  <si>
    <t>Such processes would include descriptions of request processes individuals can follow to review thier information and written processes a data subject may use to ask for changes or corrections to data held about them.</t>
  </si>
  <si>
    <t>N/A is only an acceptable answer if you answered "no" to ALL of the following 7 questions: PRGN-01, 02, 03, 04 and PDAT-01, 02, 07</t>
  </si>
  <si>
    <t>This question seeks proof of an entity's ability to honor data-subject rights related to providing an individual access to their own informaiton. Such processes would include descriptions of request processes individuals can follow to review thier information and written processes a data subject may use to ask for changes or corrections to data held about them.</t>
  </si>
  <si>
    <t>Do you disclose personal information to third parties only for the purpose(s) identified in the privacy notice or with the implicit or explicit consent of the individual?</t>
  </si>
  <si>
    <t>N/A is only an acceptable answer if you answered "no" to ALL of the following 7 questions: PRGN-01, 02, 03, 04 and PDAT-01, 02, 08</t>
  </si>
  <si>
    <t>To limit unauthorized third-party data sharing and ensure transparency about data flows beyond the direct vendor relationship, protecting against unexpected secondary uses.</t>
  </si>
  <si>
    <t>Provide a list of third parties who receive personal information and the purpose for each disclosure.</t>
  </si>
  <si>
    <t>Do you protect personal information against unauthorized access (both physical and logical)?</t>
  </si>
  <si>
    <t>N/A is only an acceptable answer if you answered "no" to ALL of the following 7 questions: PRGN-01, 02, 03, 04 and PDAT-01, 02, 09</t>
  </si>
  <si>
    <t>To verify appropriate security controls are in place to protect personal data from breaches, unauthorized disclosure, and both external and internal threats.</t>
  </si>
  <si>
    <t>Describe your access control mechanisms, encryption methods, and incident response procedures.</t>
  </si>
  <si>
    <t>Do you maintain accurate, complete, and relevant personal information for the purposes identified in the privacy notice?</t>
  </si>
  <si>
    <t>N/A is only an acceptable answer if you answered "no" to ALL of the following 7 questions: PRGN-01, 02, 03, 04 and PDAT-01, 02, 10</t>
  </si>
  <si>
    <t>To ensure data quality practices that prevent privacy harms from inaccurate or outdated personal information, particularly in contexts where data accuracy affects individual rights or opportunities.</t>
  </si>
  <si>
    <t>What processes do you have for individuals to review and correct their personal information?</t>
  </si>
  <si>
    <t>Do you have procedures to address privacy-related noncompliance complaints and disputes?</t>
  </si>
  <si>
    <t>Provide a brief overview of processes or procedures to handle privacy-related complaints.</t>
  </si>
  <si>
    <t>N/A is only an acceptable answer if you answered "no" to ALL of the following 7 questions: PRGN-01, 02, 03, 04 and PDAT-01, 02, 11</t>
  </si>
  <si>
    <t>To verify accountability mechanisms exist for addressing privacy concerns, providing recourse to affected individuals, and demonstrating responsiveness to privacy complaints.</t>
  </si>
  <si>
    <t>Describe your complaint handling process, typical response times, and escalation procedures.</t>
  </si>
  <si>
    <t>Do you "anonymize," "de-identify," or otherwise mask personal data?</t>
  </si>
  <si>
    <t>Briefly describe method used to mask data.</t>
  </si>
  <si>
    <t>N/A is only an acceptable answer if you answered "no" to ALL of the following 7 questions: PRGN-01, 02, 03, 04 and PDAT-01, 02, 12</t>
  </si>
  <si>
    <t>To understand the vendor's approach to privacy-enhancing techniques and assess whether data masking methods are appropriate, effective, and aligned with recognized anonymization standards.</t>
  </si>
  <si>
    <t>Describe your anonymization methodology and any validation or testing performed to ensure re-identification risks are minimized.</t>
  </si>
  <si>
    <t>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t>
  </si>
  <si>
    <t>Describe the reason for using data beyond the agreed purpose.</t>
  </si>
  <si>
    <t>N/A is only an acceptable answer if you answered "no" to ALL of the following 7 questions: PRGN-01, 02, 03, 04 and PDAT-01, 02, 13</t>
  </si>
  <si>
    <t>To prevent secondary use of institutional data that could undermine privacy protections, contradict institutional data governance policies, or enable commercial uses incompatible with educational purposes.</t>
  </si>
  <si>
    <t>If yes, provide details on secondary uses and obtain specific written consent from the institution for these uses.</t>
  </si>
  <si>
    <t>Do you certify stop-processing requests, including any data that is processed by a third party on your behalf?</t>
  </si>
  <si>
    <t>Provide evidence of existing processes or policies. The internal privacy policy should explain your organization's policies and practices regarding the collection of personal information and other data about individuals.</t>
  </si>
  <si>
    <t>Briefly outline relevant processes.</t>
  </si>
  <si>
    <t>N/A is only an acceptable answer if you answered "no" to ALL of the following 7 questions: PRGN-01, 02, 03, 04 and PDAT-01, 02, 14</t>
  </si>
  <si>
    <t>It is helpful to understand a vendor or third party's actions with data they recieve or create, which might include your organization's constituent data. Good practices include abiding by a requirement to delete or stop processing an individual's data upon request. Check your state's law to see what that requirement might be: https://iapp.org/resources/article/us-state-privacy-legislation-tracker/</t>
  </si>
  <si>
    <t>If your organization has exchange programs or does business with global organzations or organizations located outside the United States, depending on the services sought, your institution should determine whether this is a requirement.</t>
  </si>
  <si>
    <t>Do you have a process to review code for ethical considerations?</t>
  </si>
  <si>
    <t>Provide documentation or explanation of the process to review code. If none exists, explain why.</t>
  </si>
  <si>
    <t>AI and other software developers increasingly ingest confidential datasets to use for output. Understanding the ethics, transparency, and other such considerations that went into the product help the purchasing organization see the position of the vendor and its etiquette toward privacy.</t>
  </si>
  <si>
    <t>Does your service use AI for the processing of institutional data?</t>
  </si>
  <si>
    <t>If REQU-04 is no, populate solution provider answer with B5 in Auto Responses tab</t>
  </si>
  <si>
    <t>Review the vendor’s explanation for completeness and alignment with institutional data governance policies. Follow up on vague or incomplete answers. If AI use is planned, ask them to note the expected scope.</t>
  </si>
  <si>
    <t>Describe how your service uses AI to process institutional data. Include the types of data involved, the purpose of AI usage, and any decision-making roles AI plays.</t>
  </si>
  <si>
    <t>To identify AI-related privacy risks including potential bias, unintended disclosures, lack of explainability in automated decision-making, and training data provenance concerns.</t>
  </si>
  <si>
    <t>Ask for documentation or a summary of how AI models are developed or used, including training data sources and whether outputs are reviewed by humans.</t>
  </si>
  <si>
    <t>Is any institutional data retained in AI processing?*</t>
  </si>
  <si>
    <t>Evaluate the vendor's data retention practices for compliance with institutional policies. Request clarification on retention periods and data security if needed.</t>
  </si>
  <si>
    <t>Specify what data is retained, for how long, and how it is protected.</t>
  </si>
  <si>
    <t>This question assesses whether institutional data is stored or retained during AI processing, which may have implications for data security, retention policies, and regulatory compliance.</t>
  </si>
  <si>
    <t>Ask for retention schedules, anonymization steps, and whether storage is temporary or permanent. Request a data flow diagram if available.</t>
  </si>
  <si>
    <t>Do you have agreements in place with third parties or subprocessors regarding the protection of customer data and use of AI?*</t>
  </si>
  <si>
    <t>Explain the absence of agreements and indicate whether any are under development or negotiation.</t>
  </si>
  <si>
    <t>List all subprocessors and describe the agreements in place regarding AI and data protection.</t>
  </si>
  <si>
    <t>It's important to ensure that third-party vendors or subprocessors involved in AI processing are contractually bound to protect institutional data and comply with privacy standards.</t>
  </si>
  <si>
    <t>Request copies or summaries of data protection agreements with subprocessors. Ask whether subprocessors are listed publicly and how they are vetted.</t>
  </si>
  <si>
    <t>Will institutional data be processed through a third party or subprocessor that also uses AI?</t>
  </si>
  <si>
    <t>Confirm whether third-party AI use occurs. Ensure that oversight and contractual protections are in place. Clarify any unclear relationships.</t>
  </si>
  <si>
    <t>Identify third-party AI processors and describe their role and safeguards.</t>
  </si>
  <si>
    <t>This question identifies whether institutional data is shared with or processed by third parties that use AI, which may introduce additional privacy or ethical considerations.</t>
  </si>
  <si>
    <t>Ask for a list of third parties involved in AI processing and their roles. Inquire about oversight mechanisms and whether data is shared across jurisdictions.</t>
  </si>
  <si>
    <t>Is AI processing limited to fully licensed commercial enterprise AI services?</t>
  </si>
  <si>
    <t>Provide names of services used and license types. Note whether open-source or experimental tools are used.</t>
  </si>
  <si>
    <t>In most cases, only enterprise licenses allow for an organization to customize what data is collected and how it is used. Free licenses to AI tools could introduce a risk to data.</t>
  </si>
  <si>
    <t>Request proof of licensing or vendor agreements for AI tools. Ask whether open-source or beta tools are used and how they are evaluated for risk.</t>
  </si>
  <si>
    <t>Will institutional data be used or processed by any shared AI services?</t>
  </si>
  <si>
    <t>Provide detailed response to the type of data needed for the AI service to function appropriately, the sources of the data, and whether any data shared with the AI service comes from data sources outside the institution.</t>
  </si>
  <si>
    <t>Use of AI services and tools runs a risk of being supported by bad batches or databanks of information. Additionally, harmful bias and other data-quality issues can affect AI system trustworthiness, which could lead to negative impacts.</t>
  </si>
  <si>
    <t>Do you have safeguards in place to protect institutional data and data privacy from unintended AI queries or processing?</t>
  </si>
  <si>
    <t>Explain any data minimization processes used to exclude institutional data from AI algorithm or training, etc.</t>
  </si>
  <si>
    <t>AI systems can present new risks to privacy by allowing inference to identify individuals or previously private information about individuals. Additionally, institutional data may be copyright protected or include other intellectual property belonging to the institution that should be protected from AI processing where necessary.</t>
  </si>
  <si>
    <t>Do you provide choice to the user to opt out of AI use?</t>
  </si>
  <si>
    <t>Provide the language used for a user to opt-out or consent to the use of AI</t>
  </si>
  <si>
    <t>To ensure user autonomy regarding AI processing of their data and compliance with emerging AI transparency requirements and ethical principles around algorithmic decision-making.</t>
  </si>
  <si>
    <t>Describe the opt-out mechanism and any limitations or service impacts if a user opts out of AI processing.</t>
  </si>
  <si>
    <t>Does your solution leverage machine learning (ML) or do you plan to do so in the next 12 months?</t>
  </si>
  <si>
    <t>Answer "yes" even if you do not create your own machine learning solutions, and answer the questions as they apply to your contractual relationship with the third party you utilize.</t>
  </si>
  <si>
    <t>DO NOT complete the Machine Learning section (AIML)</t>
  </si>
  <si>
    <t>DO complete the Machine Learning section (AIML)</t>
  </si>
  <si>
    <t>Does your solution leverage a large language model (LLM) or do you plan to do so in the next 12 months?</t>
  </si>
  <si>
    <t>Answer "yes" even if you do not train your own LLM models, and answer the questions as they apply to your contractual relationship with the third party you utilize.</t>
  </si>
  <si>
    <t>DO NOT complete the Large Language Model section (AILM)</t>
  </si>
  <si>
    <t>DO complete the Large Language Model section (AILM)</t>
  </si>
  <si>
    <t>Does your solution have an AI risk model when developing or implementing your solution's AI model?*</t>
  </si>
  <si>
    <t>Examples include NIST AI RMF, OWASP Top 10, RAFT, and MITRE ATLAS.</t>
  </si>
  <si>
    <t>Provide the AI risk framework, model, or methodology used.</t>
  </si>
  <si>
    <t>Describe your current AI risk management strategy. Provide a timeline for implementation of an AI risk framework, model, or methodology.</t>
  </si>
  <si>
    <t>To ensure the vendor has proactive governance and has a defined, documented risk management strategy that is aligned with responsible AI.</t>
  </si>
  <si>
    <t>Can the AI risk model or framework in use be shared? How often is it reviewed and updated? If an AI framework is not in use, what practices are currently used to address AI risks?</t>
  </si>
  <si>
    <t>Can your solution's AI features be disabled by tenant and/or user?*</t>
  </si>
  <si>
    <t>Describe the level of AI feature control at the institutional and user level.</t>
  </si>
  <si>
    <t>Provide alternate workflows to disable AI features. Describe plans to include control of AI features.</t>
  </si>
  <si>
    <t>N/A is only an acceptable answer if AI is the core function of your product.</t>
  </si>
  <si>
    <t>To verify whether customers have control over AI features and can opt out when AI is not desired or creates compliance concerns.</t>
  </si>
  <si>
    <t>How easy is it to disable/enable AI features?</t>
  </si>
  <si>
    <t>Have your staff completed responsible AI training?*</t>
  </si>
  <si>
    <t>Provide the following details about your responisble AI training program: learning objectives, frequency, alignment with standards (e.g., NIST), and who is required to complete the training.</t>
  </si>
  <si>
    <t>Explain what alternative responsible AI awareness activities are in place, including whether future training is planned.</t>
  </si>
  <si>
    <t>To confirm that staff are educated on ethical AI principles, data stewardship, bias mitigation, and compliance, ensuring responsible use and support for customers.</t>
  </si>
  <si>
    <t>Clarify the structure and enforcement of training supports transparency and accountability in AI-related operations.</t>
  </si>
  <si>
    <t>Please describe the capabilities of your solution's AI features.</t>
  </si>
  <si>
    <t>Describe capabilities such as content (text, image, audio, speech, video, or code) generation, visual interpretation, and predictive analytics. This encompasses all AI implementations, including third-party AI geatures. Clarify use cases or limits of the model.</t>
  </si>
  <si>
    <t>To help institutions understand the scope, functionality, and intended use cases of the AI feature(s) and evaluate whether its capabilities align with institutional needs and risk tolerance.</t>
  </si>
  <si>
    <t>Can documentation of supported AI functions, limitations, and safeguards be provided?</t>
  </si>
  <si>
    <t>Does your solution support business rules to protect sensitive data from being ingested by the AI model?</t>
  </si>
  <si>
    <t>Provide data loss prevention (DLP) features as they relate to your AI oferings. Indicate whether these DLP rules are configurable at the insitutional and/or user level.</t>
  </si>
  <si>
    <t>Provide compenstating controls for data loss prevention (DLP) as it relates to the inputs and outputs of your AI features. Include a timeline for implemenitng DLP for your AI features.</t>
  </si>
  <si>
    <t>To determine the risk of senstive data exposure from AI feature inputs and outputs.</t>
  </si>
  <si>
    <t>Can you provide examples of data loss prevention (DLP) features? Where are these DLP solutions implemented? Are these DLP features customizable?</t>
  </si>
  <si>
    <t>Are your AI developer's policies, processes, procedures, and practices across the organization related to the mapping, measuring, and managing of AI risks conspicuously posted, unambiguous, and implemented effectively?*</t>
  </si>
  <si>
    <t>Describe the steps your developers take to manage AI risks. Include a timeline for implementing policy and procedures for managing AI specific risks.</t>
  </si>
  <si>
    <t>To ensure that the vendor has established a mature AI governance framework, is prepared to manage the complex and evolving risks of AI, and is not likely to transfer that risk directly to customers.</t>
  </si>
  <si>
    <t>Given that a lack of formal governance can expose our institution to significant legal and reputational risks, how can you assure us that partnering with you will not transfer these liabilities to our organization?</t>
  </si>
  <si>
    <t>Have you identified and measured AI risks?*</t>
  </si>
  <si>
    <t>Provide the standard or framework used to identify and measure AI risk.</t>
  </si>
  <si>
    <t>Provide a timeline for performing an AI specific risk assessment. Describe your plan for identifying and measuring AI risk in the future.</t>
  </si>
  <si>
    <t>To help an organization verify that the vendor has a mature, proactive risk management framework in place, which is essential to protect the organization from the legal, financial, and reputational liabilities that can arise from a poorly governed AI system.</t>
  </si>
  <si>
    <t>Can you provide a list of moderate and high AI-specific risks? Can you explain how your company would handle the legal, reputational, and financial liabilities that our organization would face in the event your AI causes a significant incident, such as a privacy breach or an ethical failure?</t>
  </si>
  <si>
    <t>In the event of an incident, can your solution's AI features be disabled in a timely manner?*</t>
  </si>
  <si>
    <t>Provide documentation on how to disable AI features. Include a time estimate for the time between disabling the feature and when the feature is inaccessible to users.</t>
  </si>
  <si>
    <t>Provide a timeline for insitutions to have the capability to disable AI features in the event of an incident.</t>
  </si>
  <si>
    <t>The ability to disable/enable AI features is essential for containing an incident and preventing a security or ethical failure.</t>
  </si>
  <si>
    <t>Given the critical need for a timely incident response, what is your specific, documented procedure for disabling the AI features; who is authorized to execute it; and can you provide a service level agreement (SLA) or a documented timeline for this process? Does disabling AI features require action by the vendor?</t>
  </si>
  <si>
    <t>If disabled because of an incident, can your solution's AI features be re-enabled in a timely manner?*</t>
  </si>
  <si>
    <t>Provide documentation on how to enable AI features. Include a time estimate for the time between enabling the feature and when the feature is accessible to users.</t>
  </si>
  <si>
    <t>Provide a timeline for insitutions to have the capability to enable AI features in the event of an incident recovery.</t>
  </si>
  <si>
    <t>This helps an organization create a business continuity plan and incident recovery plan.</t>
  </si>
  <si>
    <t>Do you have documented technical and procedural processes to address potential negative impacts of AI as described by the AI Risk Management Framework (RMF)?</t>
  </si>
  <si>
    <t>Responsible AI development per NIST AI RMF, page 25.</t>
  </si>
  <si>
    <t>Describe your plan and timeline for implementing technical and procedural processes to mitigate negative impacts of AI, as defined by the NIST AI RMF.</t>
  </si>
  <si>
    <t>This question helps maximize the value of the AI feature(s) while minimizing the negative impacts of AI.</t>
  </si>
  <si>
    <t>Are resources that are required to manage risks taken into account? Are mechanisms in place and applied to sustain the value of the deployed AI system? Are mechanisms in place and applied to supersede, disengage, or deactivate AI systems that demonstrate performance or outcomes inconsistent with the intended use?</t>
  </si>
  <si>
    <t>If sensitive data is introduced to your solution's AI model, can the data be removed from the AI model by request?*</t>
  </si>
  <si>
    <t>Please answer based on whether your AI model supports the removal or unlearning of sensitive data, whether it is introduced intentionally or unintentionally. Consider whether data can be traced and deleted from training sets, vector stores, memory, or other components of the AI system. This includes data removal in compliance with privacy regulations and customer requests.</t>
  </si>
  <si>
    <t>Describe how the AI model supports data deletion or unlearning and whether it is manual or automated; include retention timelines, limitations, and how requests are handled. Reference compliance with FERPA, GDPR Article 17, and state privacy laws.</t>
  </si>
  <si>
    <t>If data removal or unlearning is not supported, explain why and describe compensating controls (e.g., filtering, short-term memory, differential privacy). Clarify how sensitive data is managed, and note any future plans to support deletion requests.</t>
  </si>
  <si>
    <t>This question assesses whether the vendor can remove sensitive data from its AI model upon request. This capability is essential for privacy compliance, including GDPR (Right to Erasure), FERPA, and state data protection laws, and it helps institutions ensure that their data is not retained or used beyond its intended purpose</t>
  </si>
  <si>
    <t>If the vendor does not support data deletion or provides an unclear response, the institution should follow up to determine how the vendor identifies, manages, and minimizes exposure of sensitive data within its AI systems. Ask for documentation or clarification on any compensating controls (e.g., data filtering, temporary memory use), data retention practices, limitations preventing deletion, and whether future support for deletion or unlearning is planned.</t>
  </si>
  <si>
    <t>Is user input data used to influence your solution's AI model?*</t>
  </si>
  <si>
    <t>Please answer based on whether your solution uses user input data (e.g., prompts, uploads, queries) to fine-tune, train, or otherwise influence the behavior of your AI model. Consider any use of user data for model improvement, personalization, or aggregated learning.</t>
  </si>
  <si>
    <t>Describe whether input data is used for personalization, training, or continuous learning. Indicate whether, if data is anonymized, institutions are notified or can opt out, and describe how use aligns with FERPA, GDPR, and state laws.</t>
  </si>
  <si>
    <t>Confirm that user input data is not retained or used to train the AI model. Describe controls that prevent institutional data from influencing the model, indicate whether this is included in agreements, and say how institutions will be notified and asked for consent if practices change.</t>
  </si>
  <si>
    <t>This question helps institutions determine whether their input data is used to train or influence the vendor’s AI model. Understanding this protects institutional data from unauthorized reuse, supports compliance with privacy and data protection laws, and ensures that any future change to data use would require institutional consent.</t>
  </si>
  <si>
    <t>If the vendor’s response is unclear or incomplete, the institution should ask whether user input data is retained in any form (e.g., logs, embeddings, temporary memory) and how long it is stored. Confirm whether the vendor’s data sharing or processing agreement explicitly prohibits the use of institutional data for model training. If the vendor does use user input for model influence, request details on anonymization, opt-out mechanisms, and notification procedures for future changes.</t>
  </si>
  <si>
    <t>Do you provide logging for your solution's AI feature(s) that includes user, date, and action taken?*</t>
  </si>
  <si>
    <t>Please answer based on whether your AI features generate audit logs that record user identity, timestamp, and actions taken. Include log retention, immutability, access for administrators or auditors, and how logs support compliance and incident response.</t>
  </si>
  <si>
    <t>Describe what audit logs capture, how long they are retained, whether they are immutable, and how they support audits and oversight.</t>
  </si>
  <si>
    <t>If audit logging is not available, explain why and describe alternate controls or planned timelines to support monitoring, incident response, and compliance.</t>
  </si>
  <si>
    <t>This question helps institutions confirm whether AI features can be audited for user activity, data use, and system behavior. Audit logging supports regulatory compliance, incident response, and transparency in environments handling sensitive or regulated data.</t>
  </si>
  <si>
    <t>If the vendor’s response is incomplete, the institution should confirm whether logs are segmented by AI feature, whether log data is reviewed or integrated into the vendor’s Security Operations Center processes, and how long logs are retained. Institutions should also verify whether logs are available for institutional review or external audit when required.</t>
  </si>
  <si>
    <t>Please describe how you validate user inputs.</t>
  </si>
  <si>
    <t>Please describe how your solution validates user inputs, including detection of anomalies, malicious inputs, and sensitive data. Indicate where validation occurs and how it supports security and compliance.</t>
  </si>
  <si>
    <t>This question helps institutions assess whether the solution protects against anomalous, malicious, or sensitive inputs that could compromise AI features. Input validation supports data integrity, incident prevention, and compliance with FERPA, GDPR, and state privacy and cybersecurity laws.</t>
  </si>
  <si>
    <t>If the vendor’s response is unclear, the institution should ask how anomalous or malicious inputs are detected, whether sensitive data is filtered, and where validation occurs (client-side, server-side, or within the AI model). Institutions may also request details on alerting, logging, and safeguards such as rate limiting or input sanitization.</t>
  </si>
  <si>
    <t>Do you plan for and mitigate supply-chain risk related to your AI features?</t>
  </si>
  <si>
    <t>Describe your use of SAST, SBOM, and monitoring of third-party AI components, and how you address vulnerabilities in line with NIST and state requirements</t>
  </si>
  <si>
    <t>If supply chain risk planning is not in place, explain why and note any compensating controls or future plans.</t>
  </si>
  <si>
    <t>This question helps institutions assess whether vendors manage supply chain risks in their AI features, which often rely on third-party models, libraries, and APIs. Institutions need assurance that vendors use practices such as SAST, SBOM, and ongoing monitoring to address vulnerabilities, while aligning with frameworks such as NIST AI RMF, NIST CSF, and Executive Order 14028.</t>
  </si>
  <si>
    <t>If the vendor’s response is unclear, the institution should ask whether an SBOM is maintained for AI components, how often third-party models and libraries are reviewed for vulnerabilities, and whether SAST or other testing is performed. Institutions may also confirm whether the vendor’s practices align with NIST AI RMF, NIST CSF, or Executive Order 14028 requirements.</t>
  </si>
  <si>
    <t>Do you separate ML training data from your ML solution data?*</t>
  </si>
  <si>
    <t>If REQU-04 is no, populate solution provider answer with B5 in Auto Responses tab; If AIQU-01 is no, populate with B9</t>
  </si>
  <si>
    <t>Please answer based on whether training data is kept separate from production data to protect institutional information. Include how organizational data is segregated, anonymized, or excluded from training, and state whether institutions can opt out of data use for model improvement.</t>
  </si>
  <si>
    <t>Describe how training data is separated from production data, including anonymization, segregation controls, or exclusions. Indicate whether institutions can opt out of data being used in training.</t>
  </si>
  <si>
    <t>If data separation is not in place, explain why and describe compensating controls to protect institutional data from being used in training. Include whether opt-out options are available or planned.</t>
  </si>
  <si>
    <t>This question helps institutions determine whether operational data provided through the solution is kept separate from machine learning training data. Without this separation, institutional data could be inadvertently incorporated into global or shared models, creating risks of data leakage, misuse, or exposure to other customers. Ensuring separation also supports compliance with privacy and security requirements under FERPA, GDPR, and state data protection laws and gives institutions control over whether their data may be used for training or model improvement.</t>
  </si>
  <si>
    <t>If the vendor’s response is unclear, the institution should ask how data is flagged or excluded from training, whether customer data is ever used in shared/global models, and what opt-out mechanisms are available. Institutions may also request details on data environments used for training versus production.</t>
  </si>
  <si>
    <t>Do you authenticate and verify your ML model's feedback?*</t>
  </si>
  <si>
    <t>Describe the process used to authenticate and verify ML model feedback. Include how you detect and mitigate attempts to introduce model skewing, poisoning, or date/phrase attacks.</t>
  </si>
  <si>
    <t>Explain why the ML model's feedback is not currently authenticated or verified.</t>
  </si>
  <si>
    <t>Verifying ML model feedback helps prevent skewing attacks that could distort predictions or reduce reliability.</t>
  </si>
  <si>
    <t>Understand whether any other controls or processes are in place that would mitigate the risk of the vendor not doing the authentication or verification. How does the vendor perform trigger-sweep evaluations?</t>
  </si>
  <si>
    <t>Is your ML training data vetted, validated, and verified before training the solution's AI model?</t>
  </si>
  <si>
    <t>Describe how the training data is vetted, validated and verified before the AI model is trained. Include the process along with the AI/ML data policy. Discribe your validation of data labelers to validate the accuracy of the data labeling.</t>
  </si>
  <si>
    <t>Explain why the data is not vetted, validated, or verified. Include any future plans to implement this process, and describe any current controls that serve as substitutes for formal vetting and validation.</t>
  </si>
  <si>
    <t>This process can reduce the risk of errors or bias, as well as poor data quality undermining the model's accuracy and integrity.</t>
  </si>
  <si>
    <t>What other controls are in place as a substitute to this process? If not all steps are complete, what part of the process is currently being done?</t>
  </si>
  <si>
    <t>Is your ML training data monitored and audited?</t>
  </si>
  <si>
    <t>Describe the current process for how training data is monitored for any anomalies and audited to detect any data tampering.</t>
  </si>
  <si>
    <t>Explain why training data is not currently monitored or audited, and describe any alternative safeguards in place or future plans to implement monitoring and auditing.</t>
  </si>
  <si>
    <t>Training data can be targeted by attackers to influence the ML model’s behavior in harmful ways.</t>
  </si>
  <si>
    <t>Understand whether any other controls or processes are in place that would mitigate the risk of training data being manipulated by attackers? Do you audit for trojan/backdoor patterns? How do you protect against malicious code injection when using this ML tool for coding? Are trend, alerts flag, rare-token spikes monitored?</t>
  </si>
  <si>
    <t>Have you limited access to your ML training data to only staff with an explicit business need?</t>
  </si>
  <si>
    <t>Include what roles at your organization have the ability to view or modify ML training data.</t>
  </si>
  <si>
    <t>Explain why access to training data is not restricted to staff with an explicit business need. Include any existing policies or controls that currently govern data access.</t>
  </si>
  <si>
    <t>Have you implemented adversarial training or other model defense mechanisms to protect your ML-related features?</t>
  </si>
  <si>
    <t>Describe the defensive strategies in place to protect ML features and how they are tested for effectiveness.</t>
  </si>
  <si>
    <t>Explain why training or other defensive mechanisms have not been implemented. Include controls or other policies in place that would substitute.</t>
  </si>
  <si>
    <t>Adversarial training and defenses help keep models resilient against manipulation and evasion attacks.</t>
  </si>
  <si>
    <t>What adversarial training is performed on the ML? What defense mechanisms are incorporated into the ML? How is the input validated for the ML?</t>
  </si>
  <si>
    <t>Do you make your ML model transparent through documentation and log inputs and outputs?</t>
  </si>
  <si>
    <t>Describe how the model is made transparent through documentation and logging of inputs and outputs. Provide explanations for predictions.</t>
  </si>
  <si>
    <t>Explain why the model is not documented, does not log inputs/outputs, or lacks explainability features, and describe any compensating controls or future plans to increase transparency.</t>
  </si>
  <si>
    <t>This process helps ensure accountability and detect misuse or anomalies.</t>
  </si>
  <si>
    <t>How long are input/output logs retained, and how is log data protected? How often are transparency and logging processes reviewed or updated? Do logs enable post-hoc trigger correlation?</t>
  </si>
  <si>
    <t>Do you watermark your ML training data?</t>
  </si>
  <si>
    <t>Describe the watermarking process for training data and how it helps track, trace, or protect against compromise. Include dataset fingerprinting, provenance attestations, tools, or techniques used.</t>
  </si>
  <si>
    <t>Explain why training data is not watermarked and any compensating controls or future plans.</t>
  </si>
  <si>
    <t>Watermarking training data supports traceability, making it easier to detect misuse and respond to incidents.</t>
  </si>
  <si>
    <t>Are all training datasets watermarked, or only specific subsets? Are there any policies, procedures, or controls in place that would serve as substitutes or compensating measures for this practice?</t>
  </si>
  <si>
    <t>Do you limit your solution's LLM privileges by default?*</t>
  </si>
  <si>
    <t>Describe how privilege control is implemented for the LLM and how trust boundaries are established between LLM, external sources, and extensible functionality (plugins or downstream functions). Include how you leverage "human in the loop" principals.</t>
  </si>
  <si>
    <t>Describe other compenstating controls for mitigating prompt-injection risk.</t>
  </si>
  <si>
    <t>This question addresses misuse, exfiltration/change risk, and over-privileged behavior. It supports accountable operations and auditability.</t>
  </si>
  <si>
    <t>Is the LLM's API token unique? How do you segregate external content from user prompts? Do you manually monitor LLM input and output periodically?</t>
  </si>
  <si>
    <t>Is your LLM training data vetted, validated, and verified before training the solution's AI model?*</t>
  </si>
  <si>
    <t>If REQU-04 is no, populate solution provider answer with B5 in Auto Responses tab; If AIQU-02 is no, populate with B10</t>
  </si>
  <si>
    <t>Describe your processes for sourcing, licensing, validating, and refreshing training data. Include how sensitive data is handled and how quality checks are performed.</t>
  </si>
  <si>
    <t>State whether there are any governance measures, alternative practices, or no controls in place. Summarize how training data is currently managed.</t>
  </si>
  <si>
    <t>Assures lawful, ethical, and auditable data use while reducing IP and privacy risk. This is key to trustworthy AI and effective audits.</t>
  </si>
  <si>
    <t>Request a dataset register with provenance records, license documentation, and change-control history. Request sample outputs of PII scrubbing/anonymization processes, results of bias/safety evaluations, and records of dataset refresh or retirement events.</t>
  </si>
  <si>
    <t>Do any actions taken by your solution's LLM features or plugins require human intervention?*</t>
  </si>
  <si>
    <t>Describe how human approval or oversight is applied before sensitive or high-impact LLM actions are executed. Include where approvals occur and what roles are involved.</t>
  </si>
  <si>
    <t>Explain whether alternative safeguards exist, whether plans are in place, or if no oversight is applied. Clarify the degree of autonomy currently allowed.</t>
  </si>
  <si>
    <t>Prevents autonomous risky actions or misconfigurations and enforces accountability. This limits excessive agency.</t>
  </si>
  <si>
    <t>Ask which actions the LLM can trigger, what approvals are required, and how approvals are logged. Request RBAC matrices showing approver roles, sample approval/denial tickets, and audit logs of LLM-initiated actions with human overrides. Request rollback playbooks, incident reports of missteps caught by HITL, and evidence of periodic control testing.</t>
  </si>
  <si>
    <t>Do you limit multiple LLM model plugins being called as part of a single input?*</t>
  </si>
  <si>
    <t>If REQU-04 is no, populate solution provider answer with B5 in Auto Responses tab; If AIQU-02 is no, populate with B9</t>
  </si>
  <si>
    <t>Describe how plugins or external tools are restricted. Include whether limits, validation, or monitoring are applied.</t>
  </si>
  <si>
    <t>Indicate whether compensating controls, planned restrictions, or no limitations are in place. Summarize how plugin or tool use is currently handled.</t>
  </si>
  <si>
    <t>Reduces supply-chain and prompt-injection risk, controls attack surface, and clarifies accountability. Aligns with governance expectations.</t>
  </si>
  <si>
    <t>Request a list of all plugins/tools callable by the LLM and the allow-listing criteria/review cadence. Ask for the validation approach, sandbox/egress rules, and test evidence.</t>
  </si>
  <si>
    <t>Do you limit your solution's LLM resource use per request, per step, and per action?</t>
  </si>
  <si>
    <t>Describe how resource usage such as tokens, CPU, memory, or API calls is managed. Include whether quotas, monitoring, or escalation paths are defined.</t>
  </si>
  <si>
    <t>Explain whether any alternative practices, future plans, or no limits are in place. Summarize how resource consumption is currently handled.</t>
  </si>
  <si>
    <t>Prevents denial-of-service and cost overruns from excessive or malicious consumption. Demonstrates managed, measurable operations.</t>
  </si>
  <si>
    <t>Request current default versus maximum token/CPU/memory quotas per tenant, monitoring dashboards of usage, and alerts or incidents where throttling was triggered. Ask about runbooks for resource spikes, evidence of recent resource reviews, and escalation paths.</t>
  </si>
  <si>
    <t>Do you leverage LLM model tuning or other model validation mechanisms?</t>
  </si>
  <si>
    <t>Describe how you improve factual reliability. Include whether methods such as retrieval augmentation, fact checking, or human review are applied</t>
  </si>
  <si>
    <t>Indicate whether compensating measures, future plans, or no safeguards exist. Summarize how accuracy is currently managed.</t>
  </si>
  <si>
    <t>Mitigates hallucinations and ensures decisions rely on verifiable information. Supports trustworthy outcomes and reduces downstream misuse.</t>
  </si>
  <si>
    <t>Request benchmark and evaluation results with acceptance thresholds, along with logs or reports from fact-checking pipelines, retrieval-augmented validation, or citation verification. Include any red-team or adversarial testing results, records of human review for high-risk outputs, and the release gating criteria tied to evaluation outcomes.</t>
  </si>
  <si>
    <t>AILM-07</t>
  </si>
  <si>
    <t>Do you perform taint tracing or tracking on all plugin content related to the LLM?</t>
  </si>
  <si>
    <t>Looking for taint tracing or tracking of LLM plugins to mitigate malicious inputs tuning and prompt engineering.</t>
  </si>
  <si>
    <t xml:space="preserve">This worksheet contains Auto-Responses that auto-populate the other worksheets and the context for when they are used. </t>
  </si>
  <si>
    <t>Question Auto-Response</t>
  </si>
  <si>
    <t>Context</t>
  </si>
  <si>
    <t>INSTRUCTIONS FOR ANALYSTS</t>
  </si>
  <si>
    <t>INSTRUCTIONS FOR HIGH-RISK SCORECARD</t>
  </si>
  <si>
    <t>DROPDOWN OPTIONS</t>
  </si>
  <si>
    <t>SECURITY FRAMEWORK OPTIONS</t>
  </si>
  <si>
    <t>QUESTION CATEGORY NAMES/TITLES</t>
  </si>
  <si>
    <t xml:space="preserve">Based on the response to REQU-01 on the "START HERE" tab, this question does not apply to this product or service. </t>
  </si>
  <si>
    <t>Does not offer a product or platform</t>
  </si>
  <si>
    <t>1. Complete the "Start Here" tab and review the "Required Questions" guidance to find the other sections are required for your product or service.</t>
  </si>
  <si>
    <t>1. Upon initial review, you can check the "Non-Negotiable" box by any question to compile a report of questions that may prohibit a full review.</t>
  </si>
  <si>
    <t xml:space="preserve">1. The scorecard below reflects those questions marked as "Critical Importance" or those where the "Non-Negotiable" box was checked. </t>
  </si>
  <si>
    <t>CIS Critical Security Controls v6.1</t>
  </si>
  <si>
    <t>Full Name</t>
  </si>
  <si>
    <t># of Questions</t>
  </si>
  <si>
    <t>Based on the response to REQU-02 on the "START HERE" tab, this question does not apply to this product or service.</t>
  </si>
  <si>
    <t>No interface for accessibility review</t>
  </si>
  <si>
    <t>2. Complete the "Organization" tab and the applicable questions in each of the next 5 tabs (Product through Privacy) that apply, based on your answers to the "Required Questions."</t>
  </si>
  <si>
    <t>2. When evaluating an answer, a default importance level has been set. You can use the "Importance Override" dropdown to override the default and adjust the value of the question.</t>
  </si>
  <si>
    <t xml:space="preserve">2. Use these condensed, aggregated views to review those questions that pose the highest risk. </t>
  </si>
  <si>
    <t>GNRL</t>
  </si>
  <si>
    <t xml:space="preserve"> General Information</t>
  </si>
  <si>
    <t>Based on the response to REQU-03 on the "START HERE" tab, this question does not apply to this product or service.</t>
  </si>
  <si>
    <t>Not a consultant</t>
  </si>
  <si>
    <t xml:space="preserve">3. Guidance in column E may change based on your answers to prompt details in "Additional Information." If leaving an answer blank, you must also state why in "Additional Information". </t>
  </si>
  <si>
    <t>3. For questions that are qualitative or for which you disagree with the preferred response, make a selection in the "Compliant Override" dropdown to adjust the question's impact on the score.</t>
  </si>
  <si>
    <t>3. Changes cannot be made in this sheet. Please make changes in the appropriate "Evaluation" tab.</t>
  </si>
  <si>
    <t>ISO 27002:2013</t>
  </si>
  <si>
    <t xml:space="preserve"> Company Information</t>
  </si>
  <si>
    <t>Based on the response to REQU-04 on the "START HERE" tab, this question does not apply to this product or service.</t>
  </si>
  <si>
    <t>No AI features</t>
  </si>
  <si>
    <t>4. DO NOT complete any fields in the "Evaluation" sheets or the "Analyst Notes" column.</t>
  </si>
  <si>
    <t xml:space="preserve">4. Each worksheet shows a report for that section. See the "Analyst Report" sheet for a full report of all sections. </t>
  </si>
  <si>
    <t>NIST Cybersecurity Framework</t>
  </si>
  <si>
    <t>REQU</t>
  </si>
  <si>
    <t xml:space="preserve"> Required Questions</t>
  </si>
  <si>
    <t>Based on the response to REQU-05 on the "START HERE" tab, this question does not apply to this product or service.</t>
  </si>
  <si>
    <t>No HIPAA covered PHI</t>
  </si>
  <si>
    <t>5. Return the completed file to institutions.</t>
  </si>
  <si>
    <t xml:space="preserve">5. If you are evaluating a question that appears in an earlier section, the Importance and Compliant Override cannot be changed but additional notes can be added. </t>
  </si>
  <si>
    <t>Mark as Compliant</t>
  </si>
  <si>
    <t>NIST SP 800-171r1</t>
  </si>
  <si>
    <t xml:space="preserve"> Documentation</t>
  </si>
  <si>
    <t>Based on the response to REQU-06 on the "START HERE" tab, this question does not apply to this product or service.</t>
  </si>
  <si>
    <t>No PCI DSS</t>
  </si>
  <si>
    <t>* Denotes critical questions. Critical questions are those deemed most important to institutions by higher education volunteers.</t>
  </si>
  <si>
    <t>For full instructions, please visit EDUCAUSE.edu/HECVAT</t>
  </si>
  <si>
    <t>Mark as Non-Compliant</t>
  </si>
  <si>
    <t>NIST SP 800-53r4</t>
  </si>
  <si>
    <t xml:space="preserve"> IT Accessibility</t>
  </si>
  <si>
    <t>Based on the response to REQU-07 on the "START HERE" tab, this question does not apply to this product or service.</t>
  </si>
  <si>
    <t>Not on-prem</t>
  </si>
  <si>
    <t>For full instructions, please visit educause.edu/HECVAT</t>
  </si>
  <si>
    <t xml:space="preserve"> Assessment of Third Parties</t>
  </si>
  <si>
    <t>Based on the response to AIQU-01, this question does not apply to this product or service.</t>
  </si>
  <si>
    <t>Does not leverage machine learning</t>
  </si>
  <si>
    <t xml:space="preserve"> Consulting Services</t>
  </si>
  <si>
    <t>Based on the response to AIQU-02, this question does not apply to this product or service.</t>
  </si>
  <si>
    <t>Does not leverage a large language model</t>
  </si>
  <si>
    <t xml:space="preserve"> Application/Service Security</t>
  </si>
  <si>
    <t>DO complete the Product and Infrastructure worksheets.</t>
  </si>
  <si>
    <t>Yes to REQU-01</t>
  </si>
  <si>
    <t xml:space="preserve"> Authentication, Authorization, and Account Management</t>
  </si>
  <si>
    <t>DO NOT complete the Product and Infrastructure worksheets.</t>
  </si>
  <si>
    <t>NO to REQU-01</t>
  </si>
  <si>
    <t xml:space="preserve"> Change Management</t>
  </si>
  <si>
    <t>Yes to REQU-02</t>
  </si>
  <si>
    <t>Does Not Apply/Do Not Score</t>
  </si>
  <si>
    <t xml:space="preserve"> Data</t>
  </si>
  <si>
    <t>NO to REQU-02</t>
  </si>
  <si>
    <t xml:space="preserve"> Datacenter</t>
  </si>
  <si>
    <t>DO complete the Consulting section in the Case-Specific worksheet.</t>
  </si>
  <si>
    <t>YES to REQU-03</t>
  </si>
  <si>
    <t xml:space="preserve"> Firewalls, IDS, IPS, and Networking</t>
  </si>
  <si>
    <t>DO NOT complete the Consulting section in the Case-Specific worksheet.</t>
  </si>
  <si>
    <t>NO to REQU-03</t>
  </si>
  <si>
    <t>Self-Managed</t>
  </si>
  <si>
    <t xml:space="preserve"> Policies, Processes, and Procedures</t>
  </si>
  <si>
    <t>DO complete the Artificial Intelligence (AI) worksheet.</t>
  </si>
  <si>
    <t>YES to REQU-04</t>
  </si>
  <si>
    <t>Physical Co-Location</t>
  </si>
  <si>
    <t xml:space="preserve"> Incident Handling</t>
  </si>
  <si>
    <t>DO NOT complete the Artificial Intelligence (AI) worksheet.</t>
  </si>
  <si>
    <t>NO to REQU-04</t>
  </si>
  <si>
    <t>Virtual Co-Location</t>
  </si>
  <si>
    <t xml:space="preserve"> Vulnerability Management</t>
  </si>
  <si>
    <t>DO complete the HIPAA section in the Case-Specific worksheet.</t>
  </si>
  <si>
    <t>YES to REQU-05</t>
  </si>
  <si>
    <t>AWS</t>
  </si>
  <si>
    <t xml:space="preserve">HIPAA Compliance </t>
  </si>
  <si>
    <t>DO NOT complete the HIPAA section in the Case-Specific worksheet.</t>
  </si>
  <si>
    <t>NO to REQU-05</t>
  </si>
  <si>
    <t>Azure</t>
  </si>
  <si>
    <t xml:space="preserve"> Payment Card Industry Data Security Standard (PCI DSS)</t>
  </si>
  <si>
    <t>DO complete the PCI-DSS section in the Case-Specific worksheet.</t>
  </si>
  <si>
    <t>YES to REQU-06</t>
  </si>
  <si>
    <t>GCP</t>
  </si>
  <si>
    <t xml:space="preserve"> On-Premises Data Solutions</t>
  </si>
  <si>
    <t>DO NOT complete the PCI-DSS section in the Case-Specific worksheet.</t>
  </si>
  <si>
    <t>NO to REQU-06</t>
  </si>
  <si>
    <t>Hybrid/Other</t>
  </si>
  <si>
    <t xml:space="preserve"> General Privacy</t>
  </si>
  <si>
    <t>DO complete the On-Premises Data Solutions section in the Case-Specific worksheet.</t>
  </si>
  <si>
    <t>YES to REQU-07</t>
  </si>
  <si>
    <t xml:space="preserve"> Privacy-Specific Company Details</t>
  </si>
  <si>
    <t>DO NOT complete the On-Premises Data Solutions section in the Case-Specific worksheet.</t>
  </si>
  <si>
    <t>NO to REQU-07</t>
  </si>
  <si>
    <t xml:space="preserve"> Privacy-Specific Documentation</t>
  </si>
  <si>
    <t>Based on the response to DCTR-01, this question does not apply to this product or service.</t>
  </si>
  <si>
    <t>Hosting option selection makes some questions N/A</t>
  </si>
  <si>
    <t xml:space="preserve"> Privacy of Third Parties</t>
  </si>
  <si>
    <t>Based on the response to AIPL-03, this question does not apply to this product or service.</t>
  </si>
  <si>
    <t>Neutral until evaluated</t>
  </si>
  <si>
    <t xml:space="preserve"> Privacy Change Management</t>
  </si>
  <si>
    <t>Based on the response to AAAI-01, this question does not apply to this product or service.</t>
  </si>
  <si>
    <t xml:space="preserve"> Privacy of Sensitive Data</t>
  </si>
  <si>
    <t xml:space="preserve"> Privacy Policies and Procedures</t>
  </si>
  <si>
    <t xml:space="preserve"> International Privacy</t>
  </si>
  <si>
    <t xml:space="preserve"> Data Privacy</t>
  </si>
  <si>
    <t xml:space="preserve"> Privacy and AI</t>
  </si>
  <si>
    <t>This question does not apply.</t>
  </si>
  <si>
    <t>AIQU</t>
  </si>
  <si>
    <t xml:space="preserve"> AI Qualifying Questions</t>
  </si>
  <si>
    <t>AIGN</t>
  </si>
  <si>
    <t xml:space="preserve"> General AI Questions</t>
  </si>
  <si>
    <t>AIPL</t>
  </si>
  <si>
    <t xml:space="preserve"> AI Policy</t>
  </si>
  <si>
    <t>Version 4.1.3</t>
  </si>
  <si>
    <t>AISC</t>
  </si>
  <si>
    <t xml:space="preserve"> AI Data Security</t>
  </si>
  <si>
    <t>AIML</t>
  </si>
  <si>
    <t xml:space="preserve"> AI Machine Learning</t>
  </si>
  <si>
    <t>AILM</t>
  </si>
  <si>
    <t xml:space="preserve"> AI Large Language Model (LLM)</t>
  </si>
  <si>
    <t xml:space="preserve">This worksheet is auto-populated with data taken from previous worksheets. </t>
  </si>
  <si>
    <t>ID Code</t>
  </si>
  <si>
    <t>Vendor Response</t>
  </si>
  <si>
    <t>Default Value</t>
  </si>
  <si>
    <t>Compliance Eval</t>
  </si>
  <si>
    <t>Non-negotiable Indicator</t>
  </si>
  <si>
    <t>Critical Indicator</t>
  </si>
  <si>
    <t>Potential Score</t>
  </si>
  <si>
    <t>Actual Score</t>
  </si>
  <si>
    <t>Non-Negotiable Count</t>
  </si>
  <si>
    <t>Non-Negotiable Total</t>
  </si>
  <si>
    <t>Non-Negotiable Location</t>
  </si>
  <si>
    <t>Critical Count</t>
  </si>
  <si>
    <t>Critical Total</t>
  </si>
  <si>
    <t>Critical Location</t>
  </si>
  <si>
    <t xml:space="preserve">End of workbook </t>
  </si>
  <si>
    <t>Four developers, three support team members, two backup (client onboarding.)  Client reps are also emergency support personnel (eight total.)</t>
  </si>
  <si>
    <t>Documented Human Resource Security and Access Control policies govern onboarding and offboarding, including prompt revocation of physical and logical access and return of company equipment, and these procedures are implemented. See Trust Site: https://community.testgenius.com/trustsite</t>
  </si>
  <si>
    <t>Customer data is shared with third parties for hosting purposes, specifically with Google Cloud Platform.Written agreements with service providers that may access Confidential or customer data establish information security requirements and include the provider’s acknowledgment of confidentiality responsibilities. Contracts are executed before any sharing or processing of Confidential data.</t>
  </si>
  <si>
    <t>Governance assigns our CISO responsibility for maintaining compliance with privacy laws (e.g., GDPR, CCPA) and contractual commitments, and customer data is protected and retained/deleted per contracts and documented customer requirements. If something additional is needed we may be able to provide, we would need to discuss it. We have reviewed the institution's IT Policies and feel we comply.</t>
  </si>
  <si>
    <t xml:space="preserve">A documented Information Security Policy (AUP) is maintained (effective May 21, 2025). Table of contents is available on our Trust Site: https://community.testgenius.com/trustsite. Full copy will be shared upon receipt of a signed NDA. </t>
  </si>
  <si>
    <t xml:space="preserve">Software as a Service (SaaS) hosted on Google Cloud Platform (GCP) in the United States. Azure for Corporate functions. </t>
  </si>
  <si>
    <t>The hosting provider, Google Cloud Platform, maintains a SOC 2 Type 2 report a copy can be found on our trustsite: https://community.testgenius.com/trustsite.</t>
  </si>
  <si>
    <t>The functionality is inherent in the main program.</t>
  </si>
  <si>
    <t>A SOC 2 audit has not yet been completed. It is in process with an estimated completion of 2026.</t>
  </si>
  <si>
    <t>Supports single sign-on protocols for users and administrators  OIDC.  Currently do not support external IDP.</t>
  </si>
  <si>
    <t>Passwords are protected using hashing/encryption, access to keys and secrets is tightly controlled, and shared administrator/service credentials are managed via a password management system.  All passwords are stored hashed and salted in the database.  Secret config values are stored in Google Secret Manager and pulled at runtime.</t>
  </si>
  <si>
    <t>OIDC</t>
  </si>
  <si>
    <t>The TestGenius client user login does now support OTP multifactor authentication.</t>
  </si>
  <si>
    <t>Data is hosted in the USA (South Carolina) on Google Cloud Platform and we do not offer per‑institution regional hosting.</t>
  </si>
  <si>
    <t xml:space="preserve">
GRC handled by Vanta, who has securtiy consultants avaiable when needed.  Also have a CISO on staff (mmcparland).</t>
  </si>
  <si>
    <t>Customers retain ownership and can request export of their data at any time, including full or partial backups. Customer data is retained indefinitely unless deletion is requested; data return requests can be fulfilled within ten days.</t>
  </si>
  <si>
    <t>Senior Software Engineer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</si>
</sst>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49" x14ac:knownFonts="1">
    <font>
      <sz val="12"/>
      <color rgb="FF000000"/>
      <name val="Verdana"/>
    </font>
    <font>
      <sz val="11"/>
      <color rgb="FF000000"/>
      <name val="Verdana"/>
      <family val="2"/>
    </font>
    <font>
      <b/>
      <sz val="11"/>
      <color rgb="FFFF0000"/>
      <name val="Verdana"/>
      <family val="2"/>
    </font>
    <font>
      <sz val="11"/>
      <color theme="1"/>
      <name val="Verdana"/>
      <family val="2"/>
    </font>
    <font>
      <b/>
      <sz val="20"/>
      <color theme="0"/>
      <name val="Verdana"/>
      <family val="2"/>
    </font>
    <font>
      <b/>
      <sz val="12"/>
      <color theme="0"/>
      <name val="Verdana"/>
      <family val="2"/>
    </font>
    <font>
      <b/>
      <sz val="12"/>
      <color theme="1"/>
      <name val="Verdana"/>
      <family val="2"/>
    </font>
    <font>
      <i/>
      <sz val="12"/>
      <color theme="1"/>
      <name val="Verdana"/>
      <family val="2"/>
    </font>
    <font>
      <b/>
      <sz val="14"/>
      <color theme="0"/>
      <name val="Verdana"/>
      <family val="2"/>
    </font>
    <font>
      <b/>
      <sz val="14"/>
      <color rgb="FFFF0000"/>
      <name val="Verdana"/>
      <family val="2"/>
    </font>
    <font>
      <sz val="12"/>
      <color theme="1"/>
      <name val="Verdana"/>
      <family val="2"/>
    </font>
    <font>
      <u/>
      <sz val="12"/>
      <color theme="10"/>
      <name val="Verdana"/>
      <family val="2"/>
    </font>
    <font>
      <i/>
      <sz val="11"/>
      <color theme="1"/>
      <name val="Verdana"/>
      <family val="2"/>
    </font>
    <font>
      <b/>
      <sz val="14"/>
      <color theme="1"/>
      <name val="Verdana"/>
      <family val="2"/>
    </font>
    <font>
      <sz val="11"/>
      <color rgb="FFBF0000"/>
      <name val="Verdana"/>
      <family val="2"/>
    </font>
    <font>
      <sz val="11"/>
      <color theme="0"/>
      <name val="Verdana"/>
      <family val="2"/>
    </font>
    <font>
      <b/>
      <i/>
      <sz val="14"/>
      <color rgb="FFFF0000"/>
      <name val="Verdana"/>
      <family val="2"/>
    </font>
    <font>
      <i/>
      <sz val="11"/>
      <color rgb="FF000000"/>
      <name val="Verdana"/>
      <family val="2"/>
    </font>
    <font>
      <sz val="12"/>
      <color theme="0"/>
      <name val="Verdana"/>
      <family val="2"/>
    </font>
    <font>
      <b/>
      <sz val="20"/>
      <color theme="1"/>
      <name val="Verdana"/>
      <family val="2"/>
    </font>
    <font>
      <b/>
      <sz val="11"/>
      <color rgb="FF000000"/>
      <name val="Verdana"/>
      <family val="2"/>
    </font>
    <font>
      <sz val="12"/>
      <color rgb="FFFF0000"/>
      <name val="Verdana"/>
      <family val="2"/>
    </font>
    <font>
      <b/>
      <sz val="12"/>
      <color rgb="FF000000"/>
      <name val="Verdana"/>
      <family val="2"/>
    </font>
    <font>
      <b/>
      <i/>
      <sz val="12"/>
      <color rgb="FF000000"/>
      <name val="Verdana"/>
      <family val="2"/>
    </font>
    <font>
      <u/>
      <sz val="12"/>
      <color theme="0"/>
      <name val="Verdana"/>
      <family val="2"/>
    </font>
    <font>
      <b/>
      <sz val="11"/>
      <color theme="0"/>
      <name val="Verdana"/>
      <family val="2"/>
    </font>
    <font>
      <sz val="12"/>
      <color rgb="FFC00000"/>
      <name val="Verdana"/>
      <family val="2"/>
    </font>
    <font>
      <b/>
      <sz val="14"/>
      <color rgb="FFC00000"/>
      <name val="Verdana"/>
      <family val="2"/>
    </font>
    <font>
      <u/>
      <sz val="12"/>
      <color rgb="FFC00000"/>
      <name val="Verdana"/>
      <family val="2"/>
    </font>
    <font>
      <b/>
      <sz val="14"/>
      <color rgb="FF000000"/>
      <name val="Verdana"/>
      <family val="2"/>
    </font>
    <font>
      <b/>
      <sz val="11"/>
      <color theme="1"/>
      <name val="Verdana"/>
      <family val="2"/>
    </font>
    <font>
      <b/>
      <i/>
      <sz val="11"/>
      <color theme="1"/>
      <name val="Verdana"/>
      <family val="2"/>
    </font>
    <font>
      <sz val="10"/>
      <color rgb="FF000000"/>
      <name val="Aptos Narrow"/>
      <family val="2"/>
      <scheme val="minor"/>
    </font>
    <font>
      <sz val="10"/>
      <color theme="0"/>
      <name val="Aptos Narrow"/>
      <family val="2"/>
      <scheme val="minor"/>
    </font>
    <font>
      <b/>
      <sz val="11"/>
      <color rgb="FF000000"/>
      <name val="Arial"/>
      <family val="2"/>
    </font>
    <font>
      <sz val="11"/>
      <color rgb="FF000000"/>
      <name val="Arial"/>
      <family val="2"/>
    </font>
    <font>
      <sz val="11"/>
      <color theme="1"/>
      <name val="Arial"/>
      <family val="2"/>
    </font>
    <font>
      <sz val="10"/>
      <color rgb="FF000000"/>
      <name val="Arial"/>
      <family val="2"/>
    </font>
    <font>
      <sz val="11"/>
      <color rgb="FF1A1A1A"/>
      <name val="Arial"/>
      <family val="2"/>
    </font>
    <font>
      <b/>
      <sz val="10"/>
      <color theme="1"/>
      <name val="Aptos Narrow"/>
      <family val="2"/>
      <scheme val="minor"/>
    </font>
    <font>
      <b/>
      <sz val="10"/>
      <color rgb="FF000000"/>
      <name val="Aptos Narrow"/>
      <family val="2"/>
      <scheme val="minor"/>
    </font>
    <font>
      <sz val="10"/>
      <color theme="1"/>
      <name val="Aptos Narrow"/>
      <family val="2"/>
      <scheme val="minor"/>
    </font>
    <font>
      <b/>
      <i/>
      <sz val="10"/>
      <color rgb="FF000000"/>
      <name val="Aptos Narrow"/>
      <family val="2"/>
      <scheme val="minor"/>
    </font>
    <font>
      <b/>
      <i/>
      <sz val="20"/>
      <name val="Verdana"/>
      <family val="2"/>
    </font>
    <font>
      <b/>
      <sz val="20"/>
      <name val="Verdana"/>
      <family val="2"/>
    </font>
    <font>
      <b/>
      <i/>
      <sz val="14"/>
      <name val="Verdana"/>
      <family val="2"/>
    </font>
    <font>
      <u/>
      <sz val="12"/>
      <name val="Verdana"/>
      <family val="2"/>
    </font>
    <font>
      <sz val="11"/>
      <color rgb="FFFF0000"/>
      <name val="Arial"/>
      <family val="2"/>
    </font>
    <font>
      <sz val="10"/>
      <color rgb="FF000000"/>
      <name val="Aptos Narrow"/>
      <family val="2"/>
    </font>
  </fonts>
  <fills count="25">
    <fill>
      <patternFill patternType="none"/>
    </fill>
    <fill>
      <patternFill patternType="gray125"/>
    </fill>
    <fill>
      <patternFill patternType="solid">
        <fgColor rgb="FF00636C"/>
        <bgColor rgb="FF000000"/>
      </patternFill>
    </fill>
    <fill>
      <patternFill patternType="solid">
        <fgColor theme="0" tint="-4.9989318521683403E-2"/>
        <bgColor rgb="FF000000"/>
      </patternFill>
    </fill>
    <fill>
      <patternFill patternType="solid">
        <fgColor theme="0"/>
        <bgColor rgb="FF000000"/>
      </patternFill>
    </fill>
    <fill>
      <patternFill patternType="solid">
        <fgColor theme="1"/>
        <bgColor rgb="FF000000"/>
      </patternFill>
    </fill>
    <fill>
      <patternFill patternType="solid">
        <fgColor theme="0" tint="-0.14999847407452621"/>
        <bgColor rgb="FF000000"/>
      </patternFill>
    </fill>
    <fill>
      <patternFill patternType="solid">
        <fgColor rgb="FFE0B233"/>
        <bgColor theme="4"/>
      </patternFill>
    </fill>
    <fill>
      <patternFill patternType="solid">
        <fgColor rgb="FFFDEEC5"/>
        <bgColor rgb="FF000000"/>
      </patternFill>
    </fill>
    <fill>
      <patternFill patternType="solid">
        <fgColor rgb="FFFFFFFF"/>
        <bgColor rgb="FF000000"/>
      </patternFill>
    </fill>
    <fill>
      <patternFill patternType="solid">
        <fgColor rgb="FFE0B233"/>
        <bgColor rgb="FF000000"/>
      </patternFill>
    </fill>
    <fill>
      <patternFill patternType="solid">
        <fgColor rgb="FF4C6BB3"/>
        <bgColor rgb="FF000000"/>
      </patternFill>
    </fill>
    <fill>
      <patternFill patternType="solid">
        <fgColor rgb="FFD0DAF0"/>
        <bgColor rgb="FF000000"/>
      </patternFill>
    </fill>
    <fill>
      <patternFill patternType="solid">
        <fgColor rgb="FFBF0000"/>
        <bgColor rgb="FF000000"/>
      </patternFill>
    </fill>
    <fill>
      <patternFill patternType="solid">
        <fgColor rgb="FF7ECCA0"/>
        <bgColor rgb="FF000000"/>
      </patternFill>
    </fill>
    <fill>
      <patternFill patternType="solid">
        <fgColor theme="2" tint="-9.9978637043366805E-2"/>
        <bgColor rgb="FF000000"/>
      </patternFill>
    </fill>
    <fill>
      <patternFill patternType="solid">
        <fgColor rgb="FFD9EAD3"/>
        <bgColor rgb="FFD9EAD3"/>
      </patternFill>
    </fill>
    <fill>
      <patternFill patternType="solid">
        <fgColor theme="7" tint="0.79998168889431442"/>
        <bgColor rgb="FF000000"/>
      </patternFill>
    </fill>
    <fill>
      <patternFill patternType="solid">
        <fgColor rgb="FFE6B8AF"/>
        <bgColor rgb="FFE6B8AF"/>
      </patternFill>
    </fill>
    <fill>
      <patternFill patternType="solid">
        <fgColor rgb="FFB7E1CD"/>
        <bgColor rgb="FFB7E1CD"/>
      </patternFill>
    </fill>
    <fill>
      <patternFill patternType="solid">
        <fgColor rgb="FFD9D2E9"/>
        <bgColor rgb="FFD9D2E9"/>
      </patternFill>
    </fill>
    <fill>
      <patternFill patternType="solid">
        <fgColor theme="3" tint="0.749992370372631"/>
        <bgColor rgb="FF000000"/>
      </patternFill>
    </fill>
    <fill>
      <patternFill patternType="solid">
        <fgColor theme="3" tint="0.749992370372631"/>
        <bgColor rgb="FFD9EAD3"/>
      </patternFill>
    </fill>
    <fill>
      <patternFill patternType="solid">
        <fgColor theme="3" tint="0.749992370372631"/>
        <bgColor rgb="FFD9D2E9"/>
      </patternFill>
    </fill>
    <fill>
      <patternFill patternType="solid">
        <fgColor theme="8" tint="0.79998168889431442"/>
        <bgColor rgb="FFD9D2E9"/>
      </patternFill>
    </fill>
  </fills>
  <borders count="57">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auto="1"/>
      </right>
      <top/>
      <bottom/>
      <diagonal/>
    </border>
    <border>
      <left/>
      <right style="thin">
        <color auto="1"/>
      </right>
      <top/>
      <bottom style="thin">
        <color auto="1"/>
      </bottom>
      <diagonal/>
    </border>
    <border>
      <left style="medium">
        <color rgb="FF000000"/>
      </left>
      <right style="medium">
        <color rgb="FF000000"/>
      </right>
      <top/>
      <bottom style="medium">
        <color rgb="FF000000"/>
      </bottom>
      <diagonal/>
    </border>
    <border>
      <left style="thin">
        <color rgb="FF000000"/>
      </left>
      <right/>
      <top/>
      <bottom style="thin">
        <color rgb="FF000000"/>
      </bottom>
      <diagonal/>
    </border>
    <border>
      <left style="medium">
        <color rgb="FF000000"/>
      </left>
      <right style="medium">
        <color rgb="FF000000"/>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auto="1"/>
      </right>
      <top style="medium">
        <color rgb="FF000000"/>
      </top>
      <bottom style="medium">
        <color rgb="FF000000"/>
      </bottom>
      <diagonal/>
    </border>
    <border>
      <left style="thin">
        <color auto="1"/>
      </left>
      <right style="thin">
        <color auto="1"/>
      </right>
      <top style="thin">
        <color auto="1"/>
      </top>
      <bottom/>
      <diagonal/>
    </border>
    <border>
      <left style="medium">
        <color rgb="FF000000"/>
      </left>
      <right style="thin">
        <color rgb="FF000000"/>
      </right>
      <top/>
      <bottom style="medium">
        <color rgb="FF000000"/>
      </bottom>
      <diagonal/>
    </border>
    <border>
      <left style="medium">
        <color rgb="FF000000"/>
      </left>
      <right style="thin">
        <color auto="1"/>
      </right>
      <top style="thin">
        <color auto="1"/>
      </top>
      <bottom style="thin">
        <color auto="1"/>
      </bottom>
      <diagonal/>
    </border>
    <border>
      <left style="thin">
        <color rgb="FF000000"/>
      </left>
      <right/>
      <top/>
      <bottom/>
      <diagonal/>
    </border>
    <border>
      <left style="medium">
        <color rgb="FF000000"/>
      </left>
      <right/>
      <top style="medium">
        <color rgb="FF000000"/>
      </top>
      <bottom style="thin">
        <color auto="1"/>
      </bottom>
      <diagonal/>
    </border>
    <border>
      <left/>
      <right style="thin">
        <color auto="1"/>
      </right>
      <top style="medium">
        <color rgb="FF000000"/>
      </top>
      <bottom style="thin">
        <color auto="1"/>
      </bottom>
      <diagonal/>
    </border>
    <border>
      <left style="thin">
        <color auto="1"/>
      </left>
      <right/>
      <top style="medium">
        <color rgb="FF000000"/>
      </top>
      <bottom style="thin">
        <color auto="1"/>
      </bottom>
      <diagonal/>
    </border>
    <border>
      <left/>
      <right/>
      <top style="medium">
        <color rgb="FF000000"/>
      </top>
      <bottom style="thin">
        <color auto="1"/>
      </bottom>
      <diagonal/>
    </border>
    <border>
      <left style="medium">
        <color rgb="FF000000"/>
      </left>
      <right/>
      <top style="thin">
        <color auto="1"/>
      </top>
      <bottom style="thin">
        <color auto="1"/>
      </bottom>
      <diagonal/>
    </border>
    <border>
      <left style="medium">
        <color rgb="FF000000"/>
      </left>
      <right/>
      <top style="thin">
        <color auto="1"/>
      </top>
      <bottom style="medium">
        <color rgb="FF000000"/>
      </bottom>
      <diagonal/>
    </border>
    <border>
      <left/>
      <right style="thin">
        <color auto="1"/>
      </right>
      <top style="thin">
        <color auto="1"/>
      </top>
      <bottom style="medium">
        <color rgb="FF000000"/>
      </bottom>
      <diagonal/>
    </border>
    <border>
      <left style="thin">
        <color auto="1"/>
      </left>
      <right/>
      <top style="thin">
        <color auto="1"/>
      </top>
      <bottom/>
      <diagonal/>
    </border>
    <border>
      <left/>
      <right/>
      <top style="thin">
        <color auto="1"/>
      </top>
      <bottom style="medium">
        <color rgb="FF000000"/>
      </bottom>
      <diagonal/>
    </border>
    <border>
      <left/>
      <right/>
      <top style="medium">
        <color rgb="FF000000"/>
      </top>
      <bottom/>
      <diagonal/>
    </border>
    <border>
      <left/>
      <right style="thin">
        <color auto="1"/>
      </right>
      <top style="medium">
        <color rgb="FF000000"/>
      </top>
      <bottom style="medium">
        <color rgb="FF000000"/>
      </bottom>
      <diagonal/>
    </border>
    <border>
      <left style="thin">
        <color auto="1"/>
      </left>
      <right style="thin">
        <color auto="1"/>
      </right>
      <top style="medium">
        <color rgb="FF000000"/>
      </top>
      <bottom style="medium">
        <color rgb="FF000000"/>
      </bottom>
      <diagonal/>
    </border>
    <border>
      <left style="thin">
        <color auto="1"/>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auto="1"/>
      </right>
      <top/>
      <bottom style="thin">
        <color auto="1"/>
      </bottom>
      <diagonal/>
    </border>
    <border>
      <left/>
      <right/>
      <top/>
      <bottom style="thin">
        <color auto="1"/>
      </bottom>
      <diagonal/>
    </border>
    <border>
      <left/>
      <right style="medium">
        <color rgb="FF000000"/>
      </right>
      <top/>
      <bottom style="thin">
        <color auto="1"/>
      </bottom>
      <diagonal/>
    </border>
    <border>
      <left/>
      <right style="medium">
        <color rgb="FF000000"/>
      </right>
      <top/>
      <bottom/>
      <diagonal/>
    </border>
    <border>
      <left/>
      <right style="medium">
        <color rgb="FF000000"/>
      </right>
      <top style="thin">
        <color auto="1"/>
      </top>
      <bottom style="thin">
        <color auto="1"/>
      </bottom>
      <diagonal/>
    </border>
    <border>
      <left style="medium">
        <color rgb="FF000000"/>
      </left>
      <right style="thin">
        <color auto="1"/>
      </right>
      <top/>
      <bottom/>
      <diagonal/>
    </border>
    <border>
      <left style="thin">
        <color auto="1"/>
      </left>
      <right style="thin">
        <color auto="1"/>
      </right>
      <top/>
      <bottom/>
      <diagonal/>
    </border>
    <border>
      <left/>
      <right/>
      <top style="thin">
        <color rgb="FF000000"/>
      </top>
      <bottom/>
      <diagonal/>
    </border>
    <border>
      <left/>
      <right style="medium">
        <color rgb="FF000000"/>
      </right>
      <top style="thin">
        <color rgb="FF000000"/>
      </top>
      <bottom/>
      <diagonal/>
    </border>
    <border>
      <left style="thin">
        <color auto="1"/>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auto="1"/>
      </left>
      <right style="medium">
        <color rgb="FF000000"/>
      </right>
      <top style="thin">
        <color auto="1"/>
      </top>
      <bottom style="thin">
        <color auto="1"/>
      </bottom>
      <diagonal/>
    </border>
    <border>
      <left style="medium">
        <color rgb="FF000000"/>
      </left>
      <right style="medium">
        <color rgb="FF000000"/>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medium">
        <color rgb="FF000000"/>
      </left>
      <right style="medium">
        <color rgb="FF000000"/>
      </right>
      <top style="thin">
        <color auto="1"/>
      </top>
      <bottom style="medium">
        <color rgb="FF000000"/>
      </bottom>
      <diagonal/>
    </border>
    <border>
      <left style="thin">
        <color auto="1"/>
      </left>
      <right style="medium">
        <color rgb="FF000000"/>
      </right>
      <top/>
      <bottom style="medium">
        <color rgb="FF000000"/>
      </bottom>
      <diagonal/>
    </border>
    <border>
      <left style="thin">
        <color auto="1"/>
      </left>
      <right style="medium">
        <color rgb="FF000000"/>
      </right>
      <top style="thin">
        <color auto="1"/>
      </top>
      <bottom style="medium">
        <color rgb="FF000000"/>
      </bottom>
      <diagonal/>
    </border>
    <border>
      <left/>
      <right style="medium">
        <color rgb="FF000000"/>
      </right>
      <top style="medium">
        <color rgb="FF000000"/>
      </top>
      <bottom style="thin">
        <color auto="1"/>
      </bottom>
      <diagonal/>
    </border>
    <border>
      <left/>
      <right style="medium">
        <color rgb="FF000000"/>
      </right>
      <top style="thin">
        <color auto="1"/>
      </top>
      <bottom style="medium">
        <color rgb="FF000000"/>
      </bottom>
      <diagonal/>
    </border>
    <border>
      <left/>
      <right style="medium">
        <color rgb="FF000000"/>
      </right>
      <top style="medium">
        <color rgb="FF000000"/>
      </top>
      <bottom/>
      <diagonal/>
    </border>
    <border>
      <left/>
      <right style="thin">
        <color rgb="FF000000"/>
      </right>
      <top style="thin">
        <color auto="1"/>
      </top>
      <bottom style="thin">
        <color auto="1"/>
      </bottom>
      <diagonal/>
    </border>
  </borders>
  <cellStyleXfs count="4">
    <xf numFmtId="0" fontId="0" fillId="0" borderId="0"/>
    <xf numFmtId="0" fontId="11" fillId="6" borderId="0"/>
    <xf numFmtId="0" fontId="8" fillId="5" borderId="5"/>
    <xf numFmtId="0" fontId="33" fillId="4" borderId="5"/>
  </cellStyleXfs>
  <cellXfs count="316">
    <xf numFmtId="0" fontId="0" fillId="0" borderId="0" xfId="0"/>
    <xf numFmtId="0" fontId="1" fillId="0" borderId="0" xfId="0" applyFont="1"/>
    <xf numFmtId="0" fontId="2" fillId="0" borderId="0" xfId="0" applyFont="1"/>
    <xf numFmtId="0" fontId="3" fillId="0" borderId="0" xfId="0" applyFont="1"/>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wrapText="1"/>
    </xf>
    <xf numFmtId="0" fontId="5" fillId="2" borderId="0" xfId="0" applyFont="1" applyFill="1" applyAlignment="1">
      <alignment horizontal="center" vertical="center" wrapText="1"/>
    </xf>
    <xf numFmtId="0" fontId="6" fillId="3" borderId="1" xfId="0" applyFont="1" applyFill="1" applyBorder="1" applyAlignment="1">
      <alignment vertical="center"/>
    </xf>
    <xf numFmtId="0" fontId="6" fillId="3" borderId="2" xfId="0" applyFont="1" applyFill="1" applyBorder="1" applyAlignment="1">
      <alignment vertical="center"/>
    </xf>
    <xf numFmtId="164" fontId="7" fillId="4" borderId="1" xfId="0" applyNumberFormat="1" applyFont="1" applyFill="1" applyBorder="1" applyAlignment="1">
      <alignment horizontal="left" vertical="center"/>
    </xf>
    <xf numFmtId="164" fontId="7" fillId="4" borderId="3" xfId="0" applyNumberFormat="1" applyFont="1" applyFill="1" applyBorder="1" applyAlignment="1">
      <alignment horizontal="left" vertical="center" wrapText="1"/>
    </xf>
    <xf numFmtId="164" fontId="7" fillId="4" borderId="3" xfId="0" applyNumberFormat="1" applyFont="1" applyFill="1" applyBorder="1" applyAlignment="1">
      <alignment horizontal="left" vertical="center"/>
    </xf>
    <xf numFmtId="0" fontId="1" fillId="0" borderId="2" xfId="0" applyFont="1" applyBorder="1"/>
    <xf numFmtId="0" fontId="8" fillId="5" borderId="4" xfId="0" applyFont="1" applyFill="1" applyBorder="1" applyAlignment="1">
      <alignment vertical="center"/>
    </xf>
    <xf numFmtId="0" fontId="8" fillId="5" borderId="5" xfId="0" applyFont="1" applyFill="1" applyBorder="1" applyAlignment="1">
      <alignment vertical="center"/>
    </xf>
    <xf numFmtId="0" fontId="8" fillId="5" borderId="4" xfId="0" applyFont="1" applyFill="1" applyBorder="1" applyAlignment="1">
      <alignment horizontal="center" vertical="center" wrapText="1"/>
    </xf>
    <xf numFmtId="1" fontId="8" fillId="5" borderId="4" xfId="0" applyNumberFormat="1" applyFont="1" applyFill="1" applyBorder="1" applyAlignment="1">
      <alignment horizontal="left" vertical="center" wrapText="1"/>
    </xf>
    <xf numFmtId="1" fontId="9" fillId="5" borderId="4" xfId="0" applyNumberFormat="1" applyFont="1" applyFill="1" applyBorder="1" applyAlignment="1">
      <alignment horizontal="left" vertical="center" wrapText="1"/>
    </xf>
    <xf numFmtId="0" fontId="6" fillId="6" borderId="0" xfId="0" applyFont="1" applyFill="1" applyAlignment="1">
      <alignment vertical="center"/>
    </xf>
    <xf numFmtId="0" fontId="10" fillId="6" borderId="0" xfId="0" applyFont="1" applyFill="1" applyAlignment="1">
      <alignment vertical="center"/>
    </xf>
    <xf numFmtId="0" fontId="10" fillId="6" borderId="0" xfId="0" applyFont="1" applyFill="1" applyAlignment="1">
      <alignment horizontal="center" vertical="center"/>
    </xf>
    <xf numFmtId="0" fontId="10" fillId="6" borderId="0" xfId="0" applyFont="1" applyFill="1" applyAlignment="1">
      <alignment vertical="center" wrapText="1"/>
    </xf>
    <xf numFmtId="0" fontId="10" fillId="6" borderId="6" xfId="0" applyFont="1" applyFill="1" applyBorder="1" applyAlignment="1">
      <alignment vertical="center"/>
    </xf>
    <xf numFmtId="0" fontId="10" fillId="6" borderId="7" xfId="0" applyFont="1" applyFill="1" applyBorder="1" applyAlignment="1">
      <alignment vertical="center"/>
    </xf>
    <xf numFmtId="0" fontId="7" fillId="6" borderId="0" xfId="0" applyFont="1" applyFill="1" applyAlignment="1">
      <alignment vertical="center"/>
    </xf>
    <xf numFmtId="0" fontId="11" fillId="6" borderId="0" xfId="1" applyAlignment="1">
      <alignment vertical="center"/>
    </xf>
    <xf numFmtId="0" fontId="10" fillId="6" borderId="8" xfId="0" applyFont="1" applyFill="1" applyBorder="1" applyAlignment="1">
      <alignment vertical="center"/>
    </xf>
    <xf numFmtId="0" fontId="8" fillId="5" borderId="5" xfId="2" applyAlignment="1">
      <alignment vertical="center"/>
    </xf>
    <xf numFmtId="0" fontId="8" fillId="5" borderId="5" xfId="0" applyFont="1" applyFill="1" applyBorder="1" applyAlignment="1">
      <alignment horizontal="center" vertical="center"/>
    </xf>
    <xf numFmtId="0" fontId="8" fillId="5" borderId="5" xfId="0" applyFont="1" applyFill="1" applyBorder="1" applyAlignment="1">
      <alignment horizontal="center" vertical="center" wrapText="1"/>
    </xf>
    <xf numFmtId="1" fontId="9" fillId="5" borderId="5" xfId="0" applyNumberFormat="1" applyFont="1" applyFill="1" applyBorder="1" applyAlignment="1">
      <alignment horizontal="left" vertical="center" wrapText="1"/>
    </xf>
    <xf numFmtId="0" fontId="1" fillId="3" borderId="5" xfId="0" applyFont="1" applyFill="1" applyBorder="1" applyAlignment="1">
      <alignment vertical="center" wrapText="1"/>
    </xf>
    <xf numFmtId="0" fontId="3" fillId="3" borderId="5" xfId="0" applyFont="1" applyFill="1" applyBorder="1" applyAlignment="1">
      <alignment horizontal="left" vertical="center" wrapText="1"/>
    </xf>
    <xf numFmtId="0" fontId="12" fillId="0" borderId="1" xfId="0" applyFont="1" applyBorder="1" applyAlignment="1">
      <alignment horizontal="left" vertical="center"/>
    </xf>
    <xf numFmtId="0" fontId="12" fillId="0" borderId="3" xfId="0" applyFont="1" applyBorder="1" applyAlignment="1">
      <alignment vertical="center" wrapText="1"/>
    </xf>
    <xf numFmtId="0" fontId="12" fillId="0" borderId="3" xfId="0" applyFont="1" applyBorder="1" applyAlignment="1">
      <alignment vertical="center"/>
    </xf>
    <xf numFmtId="0" fontId="1" fillId="0" borderId="0" xfId="0" applyFont="1" applyAlignment="1">
      <alignment wrapText="1"/>
    </xf>
    <xf numFmtId="0" fontId="8" fillId="5" borderId="2" xfId="0" applyFont="1" applyFill="1" applyBorder="1" applyAlignment="1">
      <alignment vertical="center"/>
    </xf>
    <xf numFmtId="0" fontId="8" fillId="5" borderId="4" xfId="0" applyFont="1" applyFill="1" applyBorder="1" applyAlignment="1">
      <alignment horizontal="center" vertical="center"/>
    </xf>
    <xf numFmtId="0" fontId="13" fillId="7" borderId="9" xfId="0" applyFont="1" applyFill="1" applyBorder="1" applyAlignment="1">
      <alignment horizontal="center" vertical="center" wrapText="1"/>
    </xf>
    <xf numFmtId="0" fontId="3" fillId="3" borderId="10" xfId="0" applyFont="1" applyFill="1" applyBorder="1" applyAlignment="1">
      <alignment horizontal="left" vertical="center" wrapText="1"/>
    </xf>
    <xf numFmtId="0" fontId="3" fillId="4" borderId="5" xfId="0" applyFont="1" applyFill="1" applyBorder="1" applyAlignment="1">
      <alignment horizontal="center" vertical="center" wrapText="1"/>
    </xf>
    <xf numFmtId="0" fontId="3" fillId="0" borderId="2" xfId="0" applyFont="1" applyBorder="1" applyAlignment="1">
      <alignment vertical="center" wrapText="1"/>
    </xf>
    <xf numFmtId="1" fontId="14" fillId="3" borderId="10" xfId="0" applyNumberFormat="1" applyFont="1" applyFill="1" applyBorder="1" applyAlignment="1">
      <alignment vertical="center" wrapText="1"/>
    </xf>
    <xf numFmtId="0" fontId="0" fillId="8" borderId="11" xfId="0" applyFill="1" applyBorder="1" applyAlignment="1">
      <alignment vertical="top" wrapText="1"/>
    </xf>
    <xf numFmtId="0" fontId="15" fillId="0" borderId="0" xfId="0" applyFont="1" applyAlignment="1">
      <alignment shrinkToFit="1"/>
    </xf>
    <xf numFmtId="0" fontId="13" fillId="7" borderId="12" xfId="0" applyFont="1" applyFill="1" applyBorder="1" applyAlignment="1">
      <alignment horizontal="center" vertical="center" wrapText="1"/>
    </xf>
    <xf numFmtId="0" fontId="3" fillId="9" borderId="5" xfId="0" applyFont="1" applyFill="1" applyBorder="1" applyAlignment="1">
      <alignment vertical="center" wrapText="1"/>
    </xf>
    <xf numFmtId="0" fontId="1" fillId="3" borderId="2" xfId="0" applyFont="1" applyFill="1" applyBorder="1" applyAlignment="1">
      <alignment vertical="center" wrapText="1"/>
    </xf>
    <xf numFmtId="0" fontId="16"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1" fontId="14" fillId="0" borderId="0" xfId="0" applyNumberFormat="1" applyFont="1" applyAlignment="1">
      <alignment vertical="center" wrapText="1"/>
    </xf>
    <xf numFmtId="0" fontId="0" fillId="0" borderId="0" xfId="0" applyAlignment="1">
      <alignment vertical="top" wrapText="1"/>
    </xf>
    <xf numFmtId="0" fontId="1" fillId="0" borderId="0" xfId="0" applyFont="1" applyAlignment="1">
      <alignment vertical="center"/>
    </xf>
    <xf numFmtId="164" fontId="7" fillId="4" borderId="1" xfId="0" applyNumberFormat="1" applyFont="1" applyFill="1" applyBorder="1" applyAlignment="1">
      <alignment horizontal="center" vertical="center"/>
    </xf>
    <xf numFmtId="0" fontId="7" fillId="6" borderId="0" xfId="0" applyFont="1" applyFill="1" applyAlignment="1">
      <alignment horizontal="center" vertical="center"/>
    </xf>
    <xf numFmtId="0" fontId="7" fillId="6" borderId="0" xfId="0" applyFont="1" applyFill="1" applyAlignment="1">
      <alignment vertical="center" wrapText="1"/>
    </xf>
    <xf numFmtId="0" fontId="7" fillId="6" borderId="8" xfId="0" applyFont="1" applyFill="1" applyBorder="1" applyAlignment="1">
      <alignment vertical="center"/>
    </xf>
    <xf numFmtId="0" fontId="12" fillId="0" borderId="0" xfId="0" applyFont="1"/>
    <xf numFmtId="0" fontId="17" fillId="0" borderId="0" xfId="0" applyFont="1"/>
    <xf numFmtId="0" fontId="0" fillId="0" borderId="5" xfId="0" applyBorder="1" applyAlignment="1">
      <alignment vertical="center" wrapText="1"/>
    </xf>
    <xf numFmtId="0" fontId="12" fillId="0" borderId="2" xfId="0" applyFont="1" applyBorder="1" applyAlignment="1">
      <alignment vertical="center" wrapText="1"/>
    </xf>
    <xf numFmtId="0" fontId="12" fillId="0" borderId="0" xfId="0" applyFont="1" applyAlignment="1">
      <alignment vertical="center" wrapText="1"/>
    </xf>
    <xf numFmtId="0" fontId="1" fillId="0" borderId="0" xfId="0" applyFont="1" applyAlignment="1">
      <alignment vertical="top"/>
    </xf>
    <xf numFmtId="0" fontId="1" fillId="0" borderId="0" xfId="0" applyFont="1" applyAlignment="1">
      <alignment horizontal="center" vertical="center"/>
    </xf>
    <xf numFmtId="0" fontId="2" fillId="0" borderId="0" xfId="0" applyFont="1" applyAlignment="1">
      <alignment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1" fillId="0" borderId="0" xfId="0" applyFont="1" applyAlignment="1">
      <alignment horizontal="center" wrapText="1"/>
    </xf>
    <xf numFmtId="0" fontId="3" fillId="0" borderId="5" xfId="0" applyFont="1" applyBorder="1" applyAlignment="1">
      <alignment vertical="center" wrapText="1"/>
    </xf>
    <xf numFmtId="0" fontId="3" fillId="0" borderId="5" xfId="0" applyFont="1" applyBorder="1" applyAlignment="1">
      <alignment horizontal="center" vertical="center"/>
    </xf>
    <xf numFmtId="0" fontId="3" fillId="0" borderId="1" xfId="0" applyFont="1" applyBorder="1" applyAlignment="1">
      <alignment horizontal="left" vertical="center"/>
    </xf>
    <xf numFmtId="0" fontId="12" fillId="0" borderId="5" xfId="0" applyFont="1" applyBorder="1" applyAlignment="1">
      <alignment vertical="center" wrapText="1"/>
    </xf>
    <xf numFmtId="0" fontId="12" fillId="0" borderId="1" xfId="0" applyFont="1" applyBorder="1" applyAlignment="1">
      <alignment horizontal="center" vertical="center"/>
    </xf>
    <xf numFmtId="0" fontId="1" fillId="0" borderId="7" xfId="0" applyFont="1" applyBorder="1"/>
    <xf numFmtId="0" fontId="5" fillId="2" borderId="7"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18" fillId="0" borderId="0" xfId="0" applyFont="1" applyAlignment="1">
      <alignment vertical="top" shrinkToFit="1"/>
    </xf>
    <xf numFmtId="0" fontId="6" fillId="3" borderId="3" xfId="0" applyFont="1" applyFill="1" applyBorder="1" applyAlignment="1">
      <alignment vertical="center"/>
    </xf>
    <xf numFmtId="0" fontId="8" fillId="5" borderId="14" xfId="0" applyFont="1" applyFill="1" applyBorder="1" applyAlignment="1">
      <alignment horizontal="center" vertical="center" wrapText="1"/>
    </xf>
    <xf numFmtId="1" fontId="9" fillId="5" borderId="14"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13" fillId="7" borderId="15" xfId="0" applyFont="1" applyFill="1" applyBorder="1" applyAlignment="1">
      <alignment horizontal="center" vertical="center" wrapText="1"/>
    </xf>
    <xf numFmtId="0" fontId="0" fillId="8" borderId="16" xfId="0" applyFill="1" applyBorder="1" applyAlignment="1">
      <alignment vertical="center" wrapText="1"/>
    </xf>
    <xf numFmtId="0" fontId="2" fillId="0" borderId="0" xfId="0" applyFont="1" applyAlignment="1">
      <alignment vertical="center" wrapText="1"/>
    </xf>
    <xf numFmtId="0" fontId="1" fillId="0" borderId="7" xfId="0" applyFont="1" applyBorder="1" applyAlignment="1">
      <alignment vertical="center"/>
    </xf>
    <xf numFmtId="0" fontId="0" fillId="0" borderId="0" xfId="2" applyFont="1" applyFill="1" applyBorder="1" applyAlignment="1">
      <alignment vertical="top" wrapText="1"/>
    </xf>
    <xf numFmtId="0" fontId="19" fillId="10" borderId="0" xfId="2" applyFont="1" applyFill="1" applyBorder="1" applyAlignment="1">
      <alignment horizontal="left" vertical="center"/>
    </xf>
    <xf numFmtId="0" fontId="4" fillId="10" borderId="0" xfId="2" applyFont="1" applyFill="1" applyBorder="1" applyAlignment="1">
      <alignment horizontal="left" vertical="center"/>
    </xf>
    <xf numFmtId="0" fontId="6" fillId="10" borderId="0" xfId="2" applyFont="1" applyFill="1" applyBorder="1" applyAlignment="1">
      <alignment horizontal="center" vertical="center" wrapText="1"/>
    </xf>
    <xf numFmtId="0" fontId="5" fillId="10" borderId="0" xfId="2" applyFont="1" applyFill="1" applyBorder="1" applyAlignment="1">
      <alignment horizontal="center" vertical="center" wrapText="1"/>
    </xf>
    <xf numFmtId="0" fontId="13" fillId="3" borderId="0" xfId="2" applyFont="1" applyFill="1" applyBorder="1" applyAlignment="1">
      <alignment horizontal="left" vertical="center"/>
    </xf>
    <xf numFmtId="0" fontId="8" fillId="5" borderId="17" xfId="2" applyBorder="1" applyAlignment="1">
      <alignment horizontal="left" vertical="center"/>
    </xf>
    <xf numFmtId="0" fontId="8" fillId="5" borderId="0" xfId="2" applyBorder="1" applyAlignment="1">
      <alignment horizontal="left" vertical="center"/>
    </xf>
    <xf numFmtId="0" fontId="10" fillId="6" borderId="0" xfId="2" applyFont="1" applyFill="1" applyBorder="1" applyAlignment="1">
      <alignment horizontal="left" vertical="center"/>
    </xf>
    <xf numFmtId="0" fontId="11" fillId="6" borderId="0" xfId="1" applyAlignment="1">
      <alignment horizontal="left" vertical="center"/>
    </xf>
    <xf numFmtId="0" fontId="10" fillId="6" borderId="0" xfId="2" applyFont="1" applyFill="1" applyBorder="1" applyAlignment="1">
      <alignment horizontal="left" vertical="center" wrapText="1"/>
    </xf>
    <xf numFmtId="0" fontId="20" fillId="3" borderId="18" xfId="2" applyFont="1" applyFill="1" applyBorder="1" applyAlignment="1">
      <alignment vertical="center"/>
    </xf>
    <xf numFmtId="0" fontId="20" fillId="3" borderId="19" xfId="2" applyFont="1" applyFill="1" applyBorder="1" applyAlignment="1">
      <alignment vertical="center" wrapText="1"/>
    </xf>
    <xf numFmtId="0" fontId="1" fillId="0" borderId="20" xfId="2" applyFont="1" applyFill="1" applyBorder="1" applyAlignment="1">
      <alignment horizontal="left" vertical="center"/>
    </xf>
    <xf numFmtId="0" fontId="1" fillId="0" borderId="21" xfId="2" applyFont="1" applyFill="1" applyBorder="1" applyAlignment="1">
      <alignment horizontal="left" vertical="center"/>
    </xf>
    <xf numFmtId="0" fontId="20" fillId="0" borderId="19" xfId="2" applyFont="1" applyFill="1" applyBorder="1" applyAlignment="1">
      <alignment vertical="center" wrapText="1"/>
    </xf>
    <xf numFmtId="0" fontId="20" fillId="0" borderId="17" xfId="2" applyFont="1" applyFill="1" applyBorder="1" applyAlignment="1">
      <alignment vertical="center" wrapText="1"/>
    </xf>
    <xf numFmtId="0" fontId="20" fillId="0" borderId="0" xfId="2" applyFont="1" applyFill="1" applyBorder="1" applyAlignment="1">
      <alignment vertical="center" wrapText="1"/>
    </xf>
    <xf numFmtId="0" fontId="1" fillId="0" borderId="0" xfId="2" applyFont="1" applyFill="1" applyBorder="1" applyAlignment="1">
      <alignment horizontal="left" vertical="center"/>
    </xf>
    <xf numFmtId="0" fontId="20" fillId="3" borderId="22" xfId="2" applyFont="1" applyFill="1" applyBorder="1" applyAlignment="1">
      <alignment vertical="center"/>
    </xf>
    <xf numFmtId="0" fontId="20" fillId="3" borderId="2" xfId="2" applyFont="1" applyFill="1" applyBorder="1" applyAlignment="1">
      <alignment vertical="center" wrapText="1"/>
    </xf>
    <xf numFmtId="0" fontId="1" fillId="0" borderId="1" xfId="2" applyFont="1" applyFill="1" applyBorder="1" applyAlignment="1">
      <alignment horizontal="left" vertical="center"/>
    </xf>
    <xf numFmtId="0" fontId="1" fillId="0" borderId="3" xfId="2" applyFont="1" applyFill="1" applyBorder="1" applyAlignment="1">
      <alignment horizontal="left" vertical="center"/>
    </xf>
    <xf numFmtId="0" fontId="20" fillId="0" borderId="2" xfId="2" applyFont="1" applyFill="1" applyBorder="1" applyAlignment="1">
      <alignment vertical="center" wrapText="1"/>
    </xf>
    <xf numFmtId="0" fontId="15" fillId="0" borderId="17" xfId="2" applyFont="1" applyFill="1" applyBorder="1" applyAlignment="1">
      <alignment vertical="center" shrinkToFit="1"/>
    </xf>
    <xf numFmtId="0" fontId="1" fillId="0" borderId="0" xfId="2" applyFont="1" applyFill="1" applyBorder="1" applyAlignment="1">
      <alignment vertical="center" wrapText="1"/>
    </xf>
    <xf numFmtId="0" fontId="20" fillId="3" borderId="23" xfId="2" applyFont="1" applyFill="1" applyBorder="1" applyAlignment="1">
      <alignment vertical="center"/>
    </xf>
    <xf numFmtId="0" fontId="20" fillId="3" borderId="24" xfId="2" applyFont="1" applyFill="1" applyBorder="1" applyAlignment="1">
      <alignment vertical="center" wrapText="1"/>
    </xf>
    <xf numFmtId="164" fontId="7" fillId="4" borderId="25" xfId="0" applyNumberFormat="1" applyFont="1" applyFill="1" applyBorder="1" applyAlignment="1">
      <alignment horizontal="left" vertical="center"/>
    </xf>
    <xf numFmtId="0" fontId="1" fillId="0" borderId="26" xfId="2" applyFont="1" applyFill="1" applyBorder="1" applyAlignment="1">
      <alignment horizontal="left" vertical="center"/>
    </xf>
    <xf numFmtId="0" fontId="20" fillId="0" borderId="24" xfId="2" applyFont="1" applyFill="1" applyBorder="1" applyAlignment="1">
      <alignment vertical="center" wrapText="1"/>
    </xf>
    <xf numFmtId="0" fontId="1" fillId="0" borderId="27" xfId="2" applyFont="1" applyFill="1" applyBorder="1" applyAlignment="1">
      <alignment horizontal="left" vertical="center" wrapText="1"/>
    </xf>
    <xf numFmtId="0" fontId="1" fillId="0" borderId="0" xfId="2" applyFont="1" applyFill="1" applyBorder="1" applyAlignment="1">
      <alignment horizontal="left" vertical="center" wrapText="1"/>
    </xf>
    <xf numFmtId="0" fontId="21" fillId="0" borderId="0" xfId="2" applyFont="1" applyFill="1" applyBorder="1" applyAlignment="1">
      <alignment horizontal="center" vertical="center" wrapText="1"/>
    </xf>
    <xf numFmtId="0" fontId="21" fillId="0" borderId="0" xfId="0" applyFont="1"/>
    <xf numFmtId="0" fontId="18" fillId="0" borderId="0" xfId="2" applyFont="1" applyFill="1" applyBorder="1" applyAlignment="1">
      <alignment vertical="top" wrapText="1"/>
    </xf>
    <xf numFmtId="0" fontId="20" fillId="3" borderId="13" xfId="2" applyFont="1" applyFill="1" applyBorder="1" applyAlignment="1">
      <alignment horizontal="center" vertical="center" wrapText="1"/>
    </xf>
    <xf numFmtId="0" fontId="20" fillId="3" borderId="28" xfId="2" applyFont="1" applyFill="1" applyBorder="1" applyAlignment="1">
      <alignment horizontal="center" vertical="center" wrapText="1"/>
    </xf>
    <xf numFmtId="0" fontId="20" fillId="3" borderId="29" xfId="2" applyFont="1" applyFill="1" applyBorder="1" applyAlignment="1">
      <alignment horizontal="center" vertical="center" wrapText="1"/>
    </xf>
    <xf numFmtId="0" fontId="20" fillId="3" borderId="30" xfId="2" applyFont="1" applyFill="1" applyBorder="1" applyAlignment="1">
      <alignment horizontal="center" vertical="center" wrapText="1"/>
    </xf>
    <xf numFmtId="0" fontId="20" fillId="3" borderId="31" xfId="2" applyFont="1" applyFill="1" applyBorder="1" applyAlignment="1">
      <alignment horizontal="center" vertical="center" wrapText="1"/>
    </xf>
    <xf numFmtId="0" fontId="20" fillId="3" borderId="32" xfId="2" applyFont="1" applyFill="1" applyBorder="1" applyAlignment="1">
      <alignment horizontal="center" vertical="center" wrapText="1"/>
    </xf>
    <xf numFmtId="0" fontId="20" fillId="3" borderId="33" xfId="2" applyFont="1" applyFill="1" applyBorder="1" applyAlignment="1">
      <alignment horizontal="center" vertical="center" wrapText="1"/>
    </xf>
    <xf numFmtId="0" fontId="1" fillId="0" borderId="34" xfId="2" applyFont="1" applyFill="1" applyBorder="1" applyAlignment="1">
      <alignment vertical="center"/>
    </xf>
    <xf numFmtId="0" fontId="1" fillId="0" borderId="8" xfId="2" applyFont="1" applyFill="1" applyBorder="1" applyAlignment="1">
      <alignment vertical="center"/>
    </xf>
    <xf numFmtId="3" fontId="1" fillId="0" borderId="4" xfId="2" applyNumberFormat="1" applyFont="1" applyFill="1" applyBorder="1" applyAlignment="1">
      <alignment horizontal="center" vertical="center" wrapText="1"/>
    </xf>
    <xf numFmtId="3" fontId="1" fillId="0" borderId="10" xfId="2" applyNumberFormat="1" applyFont="1" applyFill="1" applyBorder="1" applyAlignment="1">
      <alignment horizontal="center" vertical="center" wrapText="1"/>
    </xf>
    <xf numFmtId="9" fontId="1" fillId="4" borderId="4" xfId="2" applyNumberFormat="1" applyFont="1" applyFill="1" applyBorder="1" applyAlignment="1">
      <alignment horizontal="center" vertical="center" wrapText="1"/>
    </xf>
    <xf numFmtId="165" fontId="11" fillId="0" borderId="35" xfId="1" applyNumberFormat="1" applyFill="1" applyBorder="1" applyAlignment="1">
      <alignment horizontal="left" vertical="center"/>
    </xf>
    <xf numFmtId="0" fontId="0" fillId="0" borderId="35" xfId="2" applyFont="1" applyFill="1" applyBorder="1" applyAlignment="1">
      <alignment vertical="center" wrapText="1"/>
    </xf>
    <xf numFmtId="0" fontId="0" fillId="0" borderId="36" xfId="2" applyFont="1" applyFill="1" applyBorder="1" applyAlignment="1">
      <alignment vertical="center" wrapText="1"/>
    </xf>
    <xf numFmtId="0" fontId="18" fillId="0" borderId="0" xfId="2" applyFont="1" applyFill="1" applyBorder="1" applyAlignment="1">
      <alignment vertical="center" wrapText="1"/>
    </xf>
    <xf numFmtId="0" fontId="0" fillId="0" borderId="37" xfId="2" applyFont="1" applyFill="1" applyBorder="1" applyAlignment="1">
      <alignment vertical="center" wrapText="1"/>
    </xf>
    <xf numFmtId="9" fontId="1" fillId="4" borderId="5" xfId="2" applyNumberFormat="1" applyFont="1" applyFill="1" applyAlignment="1">
      <alignment horizontal="center" vertical="center" wrapText="1"/>
    </xf>
    <xf numFmtId="165" fontId="11" fillId="0" borderId="3" xfId="1" applyNumberFormat="1" applyFill="1" applyBorder="1" applyAlignment="1">
      <alignment horizontal="left" vertical="center"/>
    </xf>
    <xf numFmtId="0" fontId="0" fillId="0" borderId="3" xfId="2" applyFont="1" applyFill="1" applyBorder="1" applyAlignment="1">
      <alignment vertical="center" wrapText="1"/>
    </xf>
    <xf numFmtId="0" fontId="0" fillId="0" borderId="38" xfId="2" applyFont="1" applyFill="1" applyBorder="1" applyAlignment="1">
      <alignment vertical="center" wrapText="1"/>
    </xf>
    <xf numFmtId="3" fontId="1" fillId="0" borderId="5" xfId="2" applyNumberFormat="1" applyFont="1" applyFill="1" applyAlignment="1">
      <alignment horizontal="center" vertical="center" wrapText="1"/>
    </xf>
    <xf numFmtId="0" fontId="1" fillId="0" borderId="39" xfId="2" applyFont="1" applyFill="1" applyBorder="1" applyAlignment="1">
      <alignment vertical="center"/>
    </xf>
    <xf numFmtId="0" fontId="1" fillId="0" borderId="7" xfId="2" applyFont="1" applyFill="1" applyBorder="1" applyAlignment="1">
      <alignment vertical="center"/>
    </xf>
    <xf numFmtId="3" fontId="1" fillId="0" borderId="40" xfId="2" applyNumberFormat="1" applyFont="1" applyFill="1" applyBorder="1" applyAlignment="1">
      <alignment horizontal="center" vertical="center" wrapText="1"/>
    </xf>
    <xf numFmtId="9" fontId="1" fillId="4" borderId="14" xfId="2" applyNumberFormat="1" applyFont="1" applyFill="1" applyBorder="1" applyAlignment="1">
      <alignment horizontal="center" vertical="center" wrapText="1"/>
    </xf>
    <xf numFmtId="165" fontId="11" fillId="0" borderId="41" xfId="1" applyNumberFormat="1" applyFill="1" applyBorder="1" applyAlignment="1">
      <alignment horizontal="left" vertical="center"/>
    </xf>
    <xf numFmtId="0" fontId="0" fillId="0" borderId="41" xfId="2" applyFont="1" applyFill="1" applyBorder="1" applyAlignment="1">
      <alignment vertical="center" wrapText="1"/>
    </xf>
    <xf numFmtId="0" fontId="0" fillId="0" borderId="42" xfId="2" applyFont="1" applyFill="1" applyBorder="1" applyAlignment="1">
      <alignment vertical="center" wrapText="1"/>
    </xf>
    <xf numFmtId="3" fontId="20" fillId="3" borderId="29" xfId="2" applyNumberFormat="1" applyFont="1" applyFill="1" applyBorder="1" applyAlignment="1">
      <alignment horizontal="center" vertical="center" wrapText="1"/>
    </xf>
    <xf numFmtId="9" fontId="20" fillId="3" borderId="43" xfId="2" applyNumberFormat="1" applyFont="1" applyFill="1" applyBorder="1" applyAlignment="1">
      <alignment horizontal="center" vertical="center" wrapText="1"/>
    </xf>
    <xf numFmtId="9" fontId="20" fillId="3" borderId="31" xfId="2" applyNumberFormat="1" applyFont="1" applyFill="1" applyBorder="1" applyAlignment="1">
      <alignment horizontal="center" vertical="center" wrapText="1"/>
    </xf>
    <xf numFmtId="9" fontId="20" fillId="3" borderId="32" xfId="2" applyNumberFormat="1" applyFont="1" applyFill="1" applyBorder="1" applyAlignment="1">
      <alignment horizontal="center" vertical="center" wrapText="1"/>
    </xf>
    <xf numFmtId="9" fontId="20" fillId="3" borderId="33" xfId="2" applyNumberFormat="1" applyFont="1" applyFill="1" applyBorder="1" applyAlignment="1">
      <alignment horizontal="center" vertical="center" wrapText="1"/>
    </xf>
    <xf numFmtId="0" fontId="19" fillId="10" borderId="0" xfId="0" applyFont="1" applyFill="1" applyAlignment="1">
      <alignment vertical="center"/>
    </xf>
    <xf numFmtId="0" fontId="19" fillId="10" borderId="0" xfId="0" applyFont="1" applyFill="1" applyAlignment="1">
      <alignment horizontal="center" vertical="center"/>
    </xf>
    <xf numFmtId="0" fontId="13" fillId="3" borderId="0" xfId="0" applyFont="1" applyFill="1" applyAlignment="1">
      <alignment vertical="center"/>
    </xf>
    <xf numFmtId="0" fontId="13" fillId="3" borderId="0" xfId="0" applyFont="1" applyFill="1" applyAlignment="1">
      <alignment horizontal="center" vertical="center"/>
    </xf>
    <xf numFmtId="0" fontId="20" fillId="0" borderId="0" xfId="0" applyFont="1" applyAlignment="1">
      <alignment vertical="center"/>
    </xf>
    <xf numFmtId="0" fontId="20" fillId="0" borderId="0" xfId="0" applyFont="1" applyAlignment="1">
      <alignment horizontal="center" vertical="center"/>
    </xf>
    <xf numFmtId="0" fontId="13" fillId="7" borderId="31" xfId="0" applyFont="1" applyFill="1" applyBorder="1" applyAlignment="1">
      <alignment horizontal="center" vertical="center" wrapText="1"/>
    </xf>
    <xf numFmtId="0" fontId="5" fillId="11" borderId="44" xfId="0" applyFont="1" applyFill="1" applyBorder="1" applyAlignment="1">
      <alignment vertical="center"/>
    </xf>
    <xf numFmtId="0" fontId="5" fillId="11" borderId="27" xfId="0" applyFont="1" applyFill="1" applyBorder="1" applyAlignment="1">
      <alignment vertical="center"/>
    </xf>
    <xf numFmtId="0" fontId="22" fillId="0" borderId="31"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32" xfId="0" applyFont="1" applyBorder="1" applyAlignment="1">
      <alignment horizontal="center" vertical="center" wrapText="1"/>
    </xf>
    <xf numFmtId="0" fontId="23" fillId="8" borderId="31" xfId="0" applyFont="1" applyFill="1" applyBorder="1" applyAlignment="1">
      <alignment horizontal="center" vertical="center" wrapText="1"/>
    </xf>
    <xf numFmtId="0" fontId="22" fillId="0" borderId="16" xfId="0" applyFont="1" applyBorder="1" applyAlignment="1">
      <alignment horizontal="center" vertical="center" wrapText="1"/>
    </xf>
    <xf numFmtId="0" fontId="22" fillId="0" borderId="5" xfId="0" applyFont="1" applyBorder="1" applyAlignment="1">
      <alignment horizontal="center" vertical="center" wrapText="1"/>
    </xf>
    <xf numFmtId="0" fontId="6" fillId="0" borderId="5"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0" xfId="0" applyFont="1"/>
    <xf numFmtId="0" fontId="9" fillId="5" borderId="4" xfId="0" applyFont="1" applyFill="1" applyBorder="1" applyAlignment="1">
      <alignment horizontal="left" vertical="center"/>
    </xf>
    <xf numFmtId="0" fontId="24" fillId="5" borderId="4" xfId="1" applyFont="1" applyFill="1" applyBorder="1" applyAlignment="1">
      <alignment horizontal="center" vertical="center"/>
    </xf>
    <xf numFmtId="0" fontId="0" fillId="0" borderId="1" xfId="0" applyBorder="1" applyAlignment="1">
      <alignment horizontal="left" vertical="center"/>
    </xf>
    <xf numFmtId="0" fontId="0" fillId="0" borderId="2" xfId="0" applyBorder="1" applyAlignment="1">
      <alignment vertical="center" wrapText="1"/>
    </xf>
    <xf numFmtId="0" fontId="21" fillId="0" borderId="3" xfId="0" applyFont="1" applyBorder="1" applyAlignment="1">
      <alignment horizontal="left" vertical="center"/>
    </xf>
    <xf numFmtId="0" fontId="0" fillId="8" borderId="22" xfId="0" applyFill="1" applyBorder="1" applyAlignment="1">
      <alignment vertical="center" wrapText="1"/>
    </xf>
    <xf numFmtId="0" fontId="0" fillId="0" borderId="16" xfId="0" applyBorder="1" applyAlignment="1">
      <alignment horizontal="center" vertical="center" wrapText="1"/>
    </xf>
    <xf numFmtId="0" fontId="0" fillId="12" borderId="5" xfId="0" applyFill="1" applyBorder="1" applyAlignment="1">
      <alignment horizontal="center" vertical="center" wrapText="1"/>
    </xf>
    <xf numFmtId="0" fontId="0" fillId="0" borderId="5" xfId="0" applyBorder="1" applyAlignment="1">
      <alignment horizontal="center" vertical="center" wrapText="1"/>
    </xf>
    <xf numFmtId="0" fontId="0" fillId="0" borderId="47" xfId="0" applyBorder="1" applyAlignment="1">
      <alignment horizontal="center" vertical="center" wrapText="1"/>
    </xf>
    <xf numFmtId="0" fontId="25" fillId="5" borderId="4" xfId="0" applyFont="1" applyFill="1" applyBorder="1" applyAlignment="1">
      <alignment horizontal="center" vertical="center"/>
    </xf>
    <xf numFmtId="0" fontId="26" fillId="0" borderId="2" xfId="0" applyFont="1" applyBorder="1" applyAlignment="1">
      <alignment horizontal="left" vertical="center" wrapText="1"/>
    </xf>
    <xf numFmtId="0" fontId="0" fillId="0" borderId="1" xfId="0" applyBorder="1" applyAlignment="1">
      <alignment horizontal="center" vertical="center" wrapText="1"/>
    </xf>
    <xf numFmtId="0" fontId="27" fillId="5" borderId="4" xfId="0" applyFont="1" applyFill="1" applyBorder="1" applyAlignment="1">
      <alignment horizontal="left" vertical="center"/>
    </xf>
    <xf numFmtId="0" fontId="26" fillId="0" borderId="5" xfId="0" applyFont="1" applyBorder="1" applyAlignment="1">
      <alignment horizontal="left" vertical="center" wrapText="1"/>
    </xf>
    <xf numFmtId="0" fontId="0" fillId="8" borderId="48" xfId="0" applyFill="1" applyBorder="1" applyAlignment="1">
      <alignment vertical="center" wrapText="1"/>
    </xf>
    <xf numFmtId="0" fontId="0" fillId="0" borderId="49" xfId="0" applyBorder="1" applyAlignment="1">
      <alignment horizontal="center" vertical="center" wrapText="1"/>
    </xf>
    <xf numFmtId="0" fontId="0" fillId="8" borderId="11" xfId="0" applyFill="1" applyBorder="1" applyAlignment="1">
      <alignment vertical="center" wrapText="1"/>
    </xf>
    <xf numFmtId="0" fontId="0" fillId="8" borderId="50" xfId="0" applyFill="1" applyBorder="1" applyAlignment="1">
      <alignment vertical="center" wrapText="1"/>
    </xf>
    <xf numFmtId="0" fontId="0" fillId="0" borderId="51" xfId="0" applyBorder="1" applyAlignment="1">
      <alignment horizontal="center" vertical="center" wrapText="1"/>
    </xf>
    <xf numFmtId="0" fontId="0" fillId="8" borderId="22" xfId="0" applyFill="1" applyBorder="1" applyAlignment="1">
      <alignment vertical="top" wrapText="1"/>
    </xf>
    <xf numFmtId="0" fontId="0" fillId="0" borderId="52" xfId="0" applyBorder="1" applyAlignment="1">
      <alignment horizontal="center" vertical="center" wrapText="1"/>
    </xf>
    <xf numFmtId="0" fontId="26" fillId="0" borderId="1" xfId="0" applyFont="1" applyBorder="1" applyAlignment="1">
      <alignment horizontal="left" vertical="center" wrapText="1"/>
    </xf>
    <xf numFmtId="0" fontId="0" fillId="0" borderId="38" xfId="0" applyBorder="1" applyAlignment="1">
      <alignment vertical="center" wrapText="1"/>
    </xf>
    <xf numFmtId="0" fontId="11" fillId="5" borderId="4" xfId="1" applyFill="1" applyBorder="1" applyAlignment="1">
      <alignment horizontal="center" vertical="center"/>
    </xf>
    <xf numFmtId="0" fontId="28" fillId="5" borderId="4" xfId="1" applyFont="1" applyFill="1" applyBorder="1" applyAlignment="1">
      <alignment horizontal="left" vertical="center"/>
    </xf>
    <xf numFmtId="0" fontId="0" fillId="0" borderId="0" xfId="2" applyFont="1" applyFill="1" applyBorder="1" applyAlignment="1">
      <alignment vertical="top" shrinkToFit="1"/>
    </xf>
    <xf numFmtId="0" fontId="6" fillId="6" borderId="0" xfId="2" applyFont="1" applyFill="1" applyBorder="1" applyAlignment="1">
      <alignment vertical="center"/>
    </xf>
    <xf numFmtId="0" fontId="10" fillId="6" borderId="0" xfId="2" applyFont="1" applyFill="1" applyBorder="1" applyAlignment="1">
      <alignment vertical="center"/>
    </xf>
    <xf numFmtId="0" fontId="6" fillId="6" borderId="0" xfId="2" applyFont="1" applyFill="1" applyBorder="1" applyAlignment="1">
      <alignment horizontal="left" vertical="center" wrapText="1"/>
    </xf>
    <xf numFmtId="0" fontId="20" fillId="0" borderId="53" xfId="2" applyFont="1" applyFill="1" applyBorder="1" applyAlignment="1">
      <alignment vertical="center" wrapText="1"/>
    </xf>
    <xf numFmtId="0" fontId="20" fillId="0" borderId="38" xfId="2" applyFont="1" applyFill="1" applyBorder="1" applyAlignment="1">
      <alignment vertical="center" wrapText="1"/>
    </xf>
    <xf numFmtId="0" fontId="15" fillId="0" borderId="0" xfId="2" applyFont="1" applyFill="1" applyBorder="1" applyAlignment="1">
      <alignment vertical="center" shrinkToFit="1"/>
    </xf>
    <xf numFmtId="0" fontId="20" fillId="0" borderId="54" xfId="2" applyFont="1" applyFill="1" applyBorder="1" applyAlignment="1">
      <alignment vertical="center" wrapText="1"/>
    </xf>
    <xf numFmtId="0" fontId="18" fillId="0" borderId="0" xfId="2" applyFont="1" applyFill="1" applyBorder="1" applyAlignment="1">
      <alignment vertical="top" shrinkToFit="1"/>
    </xf>
    <xf numFmtId="0" fontId="0" fillId="0" borderId="27" xfId="2" applyFont="1" applyFill="1" applyBorder="1" applyAlignment="1">
      <alignment vertical="top" wrapText="1"/>
    </xf>
    <xf numFmtId="0" fontId="20" fillId="3" borderId="43" xfId="2" applyFont="1" applyFill="1" applyBorder="1" applyAlignment="1">
      <alignment horizontal="center" vertical="center" wrapText="1"/>
    </xf>
    <xf numFmtId="0" fontId="20" fillId="4" borderId="13" xfId="2" applyFont="1" applyFill="1" applyBorder="1" applyAlignment="1">
      <alignment horizontal="left" vertical="center" wrapText="1"/>
    </xf>
    <xf numFmtId="0" fontId="20" fillId="4" borderId="28" xfId="2" applyFont="1" applyFill="1" applyBorder="1" applyAlignment="1">
      <alignment horizontal="center" vertical="center" wrapText="1"/>
    </xf>
    <xf numFmtId="3" fontId="20" fillId="4" borderId="29" xfId="2" applyNumberFormat="1" applyFont="1" applyFill="1" applyBorder="1" applyAlignment="1">
      <alignment horizontal="center" vertical="center" wrapText="1"/>
    </xf>
    <xf numFmtId="9" fontId="20" fillId="4" borderId="43" xfId="2" applyNumberFormat="1" applyFont="1" applyFill="1" applyBorder="1" applyAlignment="1">
      <alignment horizontal="center" vertical="center" wrapText="1"/>
    </xf>
    <xf numFmtId="0" fontId="29" fillId="3" borderId="31" xfId="2" applyFont="1" applyFill="1" applyBorder="1" applyAlignment="1">
      <alignment vertical="center"/>
    </xf>
    <xf numFmtId="0" fontId="20" fillId="3" borderId="32" xfId="2" applyFont="1" applyFill="1" applyBorder="1" applyAlignment="1">
      <alignment vertical="center"/>
    </xf>
    <xf numFmtId="0" fontId="20" fillId="3" borderId="33" xfId="2" applyFont="1" applyFill="1" applyBorder="1" applyAlignment="1">
      <alignment vertical="center"/>
    </xf>
    <xf numFmtId="0" fontId="0" fillId="5" borderId="12" xfId="2" applyFont="1" applyBorder="1" applyAlignment="1">
      <alignment vertical="top" wrapText="1"/>
    </xf>
    <xf numFmtId="0" fontId="8" fillId="5" borderId="40" xfId="0" applyFont="1" applyFill="1" applyBorder="1" applyAlignment="1">
      <alignment horizontal="center" vertical="center"/>
    </xf>
    <xf numFmtId="0" fontId="25" fillId="5" borderId="40" xfId="0" applyFont="1" applyFill="1" applyBorder="1" applyAlignment="1">
      <alignment horizontal="center" vertical="center"/>
    </xf>
    <xf numFmtId="0" fontId="30" fillId="7" borderId="39" xfId="0" applyFont="1" applyFill="1" applyBorder="1" applyAlignment="1">
      <alignment horizontal="center" vertical="center" wrapText="1"/>
    </xf>
    <xf numFmtId="0" fontId="0" fillId="5" borderId="0" xfId="2" applyFont="1" applyBorder="1" applyAlignment="1">
      <alignment vertical="top" wrapText="1"/>
    </xf>
    <xf numFmtId="0" fontId="0" fillId="5" borderId="5" xfId="2" applyFont="1" applyAlignment="1">
      <alignment vertical="center" wrapText="1"/>
    </xf>
    <xf numFmtId="0" fontId="10" fillId="0" borderId="0" xfId="0" applyFont="1"/>
    <xf numFmtId="0" fontId="5" fillId="11" borderId="55" xfId="0" applyFont="1" applyFill="1" applyBorder="1" applyAlignment="1">
      <alignment vertical="center"/>
    </xf>
    <xf numFmtId="0" fontId="8" fillId="13" borderId="5" xfId="2" applyFill="1" applyAlignment="1">
      <alignment vertical="center"/>
    </xf>
    <xf numFmtId="0" fontId="8" fillId="13" borderId="2" xfId="0" applyFont="1" applyFill="1" applyBorder="1" applyAlignment="1">
      <alignment vertical="center"/>
    </xf>
    <xf numFmtId="0" fontId="8" fillId="13" borderId="4" xfId="0" applyFont="1" applyFill="1" applyBorder="1" applyAlignment="1">
      <alignment horizontal="center" vertical="center"/>
    </xf>
    <xf numFmtId="0" fontId="24" fillId="13" borderId="4" xfId="1" applyFont="1" applyFill="1" applyBorder="1" applyAlignment="1">
      <alignment horizontal="center" vertical="center"/>
    </xf>
    <xf numFmtId="0" fontId="3" fillId="12" borderId="5" xfId="0" applyFont="1" applyFill="1" applyBorder="1" applyAlignment="1">
      <alignment horizontal="center" vertical="center" wrapText="1"/>
    </xf>
    <xf numFmtId="0" fontId="19" fillId="14" borderId="0" xfId="2" applyFont="1" applyFill="1" applyBorder="1" applyAlignment="1">
      <alignment vertical="center"/>
    </xf>
    <xf numFmtId="0" fontId="1" fillId="14" borderId="0" xfId="0" applyFont="1" applyFill="1" applyAlignment="1">
      <alignment horizontal="right" vertical="center"/>
    </xf>
    <xf numFmtId="0" fontId="11" fillId="3" borderId="17" xfId="1" applyFill="1" applyBorder="1" applyAlignment="1">
      <alignment vertical="center"/>
    </xf>
    <xf numFmtId="0" fontId="13" fillId="3" borderId="0" xfId="2" applyFont="1" applyFill="1" applyBorder="1" applyAlignment="1">
      <alignment vertical="center"/>
    </xf>
    <xf numFmtId="0" fontId="13" fillId="3" borderId="7" xfId="2" applyFont="1" applyFill="1" applyBorder="1" applyAlignment="1">
      <alignment vertical="center"/>
    </xf>
    <xf numFmtId="0" fontId="11" fillId="3" borderId="0" xfId="1" applyFill="1" applyAlignment="1">
      <alignment vertical="center"/>
    </xf>
    <xf numFmtId="0" fontId="6" fillId="3" borderId="0" xfId="1" applyFont="1" applyFill="1" applyAlignment="1">
      <alignment vertical="center"/>
    </xf>
    <xf numFmtId="0" fontId="13" fillId="3" borderId="8" xfId="2" applyFont="1" applyFill="1" applyBorder="1" applyAlignment="1">
      <alignment vertical="center"/>
    </xf>
    <xf numFmtId="0" fontId="8" fillId="5" borderId="4" xfId="2" applyBorder="1" applyAlignment="1">
      <alignment vertical="center"/>
    </xf>
    <xf numFmtId="0" fontId="8" fillId="5" borderId="5" xfId="2" applyAlignment="1">
      <alignment horizontal="center" vertical="center" wrapText="1"/>
    </xf>
    <xf numFmtId="0" fontId="3" fillId="3" borderId="5" xfId="2" applyFont="1" applyFill="1" applyAlignment="1">
      <alignment vertical="center" wrapText="1"/>
    </xf>
    <xf numFmtId="0" fontId="31" fillId="6" borderId="5" xfId="2" applyFont="1" applyFill="1" applyAlignment="1">
      <alignment vertical="center"/>
    </xf>
    <xf numFmtId="0" fontId="8" fillId="15" borderId="5" xfId="2" applyFill="1" applyAlignment="1">
      <alignment vertical="center"/>
    </xf>
    <xf numFmtId="0" fontId="8" fillId="15" borderId="5" xfId="2" applyFill="1" applyAlignment="1">
      <alignment horizontal="center" vertical="center" wrapText="1"/>
    </xf>
    <xf numFmtId="0" fontId="0" fillId="15" borderId="0" xfId="0" applyFill="1"/>
    <xf numFmtId="0" fontId="3" fillId="3" borderId="5" xfId="2" applyFont="1" applyFill="1" applyAlignment="1">
      <alignment vertical="center"/>
    </xf>
    <xf numFmtId="0" fontId="3" fillId="3" borderId="5" xfId="0" applyFont="1" applyFill="1" applyBorder="1"/>
    <xf numFmtId="0" fontId="32" fillId="0" borderId="5" xfId="0" applyFont="1" applyBorder="1"/>
    <xf numFmtId="0" fontId="33" fillId="4" borderId="5" xfId="3" applyAlignment="1">
      <alignment vertical="top" shrinkToFit="1"/>
    </xf>
    <xf numFmtId="0" fontId="34" fillId="0" borderId="5" xfId="3" applyFont="1" applyFill="1" applyAlignment="1">
      <alignment vertical="top" wrapText="1"/>
    </xf>
    <xf numFmtId="0" fontId="34" fillId="16" borderId="5" xfId="3" applyFont="1" applyFill="1" applyAlignment="1">
      <alignment vertical="top" wrapText="1"/>
    </xf>
    <xf numFmtId="0" fontId="34" fillId="17" borderId="5" xfId="3" applyFont="1" applyFill="1" applyAlignment="1">
      <alignment vertical="top" wrapText="1"/>
    </xf>
    <xf numFmtId="0" fontId="34" fillId="18" borderId="5" xfId="3" applyFont="1" applyFill="1" applyAlignment="1">
      <alignment vertical="top" wrapText="1"/>
    </xf>
    <xf numFmtId="0" fontId="34" fillId="19" borderId="5" xfId="3" applyFont="1" applyFill="1" applyAlignment="1">
      <alignment vertical="top" wrapText="1"/>
    </xf>
    <xf numFmtId="0" fontId="34" fillId="20" borderId="5" xfId="3" applyFont="1" applyFill="1" applyAlignment="1">
      <alignment vertical="top" wrapText="1"/>
    </xf>
    <xf numFmtId="0" fontId="35" fillId="0" borderId="5" xfId="3" applyFont="1" applyFill="1" applyAlignment="1">
      <alignment vertical="top" wrapText="1"/>
    </xf>
    <xf numFmtId="0" fontId="35" fillId="0" borderId="5" xfId="0" applyFont="1" applyBorder="1" applyAlignment="1">
      <alignment vertical="top" wrapText="1"/>
    </xf>
    <xf numFmtId="0" fontId="36" fillId="0" borderId="5" xfId="3" applyFont="1" applyFill="1" applyAlignment="1">
      <alignment vertical="top" wrapText="1"/>
    </xf>
    <xf numFmtId="0" fontId="35" fillId="0" borderId="0" xfId="0" applyFont="1" applyAlignment="1">
      <alignment vertical="top" wrapText="1"/>
    </xf>
    <xf numFmtId="0" fontId="35" fillId="0" borderId="5" xfId="0" applyFont="1" applyBorder="1" applyAlignment="1">
      <alignment horizontal="right" vertical="top" wrapText="1"/>
    </xf>
    <xf numFmtId="0" fontId="37" fillId="0" borderId="5" xfId="0" applyFont="1" applyBorder="1" applyAlignment="1">
      <alignment vertical="top" wrapText="1"/>
    </xf>
    <xf numFmtId="0" fontId="35" fillId="0" borderId="5" xfId="0" applyFont="1" applyBorder="1" applyAlignment="1">
      <alignment vertical="center"/>
    </xf>
    <xf numFmtId="0" fontId="35" fillId="0" borderId="5" xfId="0" applyFont="1" applyBorder="1" applyAlignment="1">
      <alignment wrapText="1"/>
    </xf>
    <xf numFmtId="0" fontId="37" fillId="0" borderId="5" xfId="0" applyFont="1" applyBorder="1" applyAlignment="1">
      <alignment wrapText="1"/>
    </xf>
    <xf numFmtId="0" fontId="38" fillId="0" borderId="5" xfId="0" applyFont="1" applyBorder="1" applyAlignment="1">
      <alignment wrapText="1"/>
    </xf>
    <xf numFmtId="0" fontId="32" fillId="0" borderId="0" xfId="0" applyFont="1"/>
    <xf numFmtId="0" fontId="32" fillId="6" borderId="0" xfId="0" applyFont="1" applyFill="1"/>
    <xf numFmtId="0" fontId="33" fillId="0" borderId="0" xfId="3" applyFill="1" applyBorder="1" applyAlignment="1">
      <alignment shrinkToFit="1"/>
    </xf>
    <xf numFmtId="0" fontId="39" fillId="0" borderId="0" xfId="3" applyFont="1" applyFill="1" applyBorder="1"/>
    <xf numFmtId="0" fontId="39" fillId="6" borderId="0" xfId="3" applyFont="1" applyFill="1" applyBorder="1" applyAlignment="1">
      <alignment horizontal="center"/>
    </xf>
    <xf numFmtId="0" fontId="39" fillId="6" borderId="0" xfId="3" applyFont="1" applyFill="1" applyBorder="1"/>
    <xf numFmtId="0" fontId="40" fillId="0" borderId="0" xfId="3" applyFont="1" applyFill="1" applyBorder="1"/>
    <xf numFmtId="0" fontId="40" fillId="6" borderId="0" xfId="3" applyFont="1" applyFill="1" applyBorder="1"/>
    <xf numFmtId="0" fontId="32" fillId="0" borderId="0" xfId="3" applyFont="1" applyFill="1" applyBorder="1" applyAlignment="1">
      <alignment horizontal="center"/>
    </xf>
    <xf numFmtId="0" fontId="41" fillId="0" borderId="0" xfId="3" applyFont="1" applyFill="1" applyBorder="1"/>
    <xf numFmtId="0" fontId="32" fillId="0" borderId="0" xfId="3" applyFont="1" applyFill="1" applyBorder="1" applyAlignment="1">
      <alignment horizontal="left"/>
    </xf>
    <xf numFmtId="0" fontId="32" fillId="6" borderId="0" xfId="3" applyFont="1" applyFill="1" applyBorder="1" applyAlignment="1">
      <alignment horizontal="left"/>
    </xf>
    <xf numFmtId="0" fontId="32" fillId="0" borderId="0" xfId="3" applyFont="1" applyFill="1" applyBorder="1"/>
    <xf numFmtId="0" fontId="42" fillId="0" borderId="0" xfId="3" applyFont="1" applyFill="1" applyBorder="1"/>
    <xf numFmtId="0" fontId="42" fillId="0" borderId="0" xfId="3" applyFont="1" applyFill="1" applyBorder="1" applyAlignment="1">
      <alignment horizontal="center"/>
    </xf>
    <xf numFmtId="0" fontId="41" fillId="6" borderId="0" xfId="3" applyFont="1" applyFill="1" applyBorder="1"/>
    <xf numFmtId="0" fontId="35" fillId="0" borderId="0" xfId="0" applyFont="1" applyAlignment="1">
      <alignment horizontal="left" vertical="center" wrapText="1" indent="1"/>
    </xf>
    <xf numFmtId="0" fontId="35" fillId="0" borderId="0" xfId="0" applyFont="1"/>
    <xf numFmtId="0" fontId="33" fillId="0" borderId="0" xfId="3" applyFill="1" applyBorder="1" applyAlignment="1">
      <alignment vertical="top" shrinkToFit="1"/>
    </xf>
    <xf numFmtId="0" fontId="34" fillId="21" borderId="0" xfId="3" applyFont="1" applyFill="1" applyBorder="1" applyAlignment="1">
      <alignment horizontal="center" vertical="center" wrapText="1"/>
    </xf>
    <xf numFmtId="0" fontId="34" fillId="22" borderId="0" xfId="3" applyFont="1" applyFill="1" applyBorder="1" applyAlignment="1">
      <alignment horizontal="center" vertical="center" wrapText="1"/>
    </xf>
    <xf numFmtId="0" fontId="34" fillId="23" borderId="0" xfId="3" applyFont="1" applyFill="1" applyBorder="1" applyAlignment="1">
      <alignment horizontal="center" vertical="center" wrapText="1"/>
    </xf>
    <xf numFmtId="0" fontId="34" fillId="24" borderId="0" xfId="3" applyFont="1" applyFill="1" applyBorder="1" applyAlignment="1">
      <alignment horizontal="center" vertical="center" wrapText="1"/>
    </xf>
    <xf numFmtId="0" fontId="35" fillId="0" borderId="0" xfId="3" applyFont="1" applyFill="1" applyBorder="1" applyAlignment="1">
      <alignment vertical="top" wrapText="1"/>
    </xf>
    <xf numFmtId="0" fontId="36" fillId="0" borderId="0" xfId="3" applyFont="1" applyFill="1" applyBorder="1" applyAlignment="1">
      <alignment vertical="top" wrapText="1"/>
    </xf>
    <xf numFmtId="0" fontId="34" fillId="0" borderId="31" xfId="0" applyFont="1" applyBorder="1" applyAlignment="1">
      <alignment vertical="top" wrapText="1"/>
    </xf>
    <xf numFmtId="0" fontId="34" fillId="0" borderId="32" xfId="0" applyFont="1" applyBorder="1" applyAlignment="1">
      <alignment vertical="top" wrapText="1"/>
    </xf>
    <xf numFmtId="0" fontId="34" fillId="0" borderId="33" xfId="0" applyFont="1" applyBorder="1" applyAlignment="1">
      <alignment vertical="top" wrapText="1"/>
    </xf>
    <xf numFmtId="0" fontId="11" fillId="6" borderId="0" xfId="1"/>
    <xf numFmtId="0" fontId="21" fillId="0" borderId="0" xfId="2" applyFont="1" applyFill="1" applyBorder="1" applyAlignment="1">
      <alignment horizontal="center" vertical="center" wrapText="1"/>
    </xf>
    <xf numFmtId="0" fontId="12" fillId="0" borderId="1" xfId="0" applyFont="1" applyBorder="1" applyAlignment="1">
      <alignment horizontal="left" vertical="center" wrapText="1"/>
    </xf>
    <xf numFmtId="0" fontId="0" fillId="0" borderId="3" xfId="0" applyBorder="1" applyAlignment="1"/>
    <xf numFmtId="0" fontId="0" fillId="0" borderId="2" xfId="0" applyBorder="1" applyAlignment="1"/>
    <xf numFmtId="0" fontId="0" fillId="0" borderId="56" xfId="0" applyBorder="1" applyAlignment="1">
      <alignment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3" fillId="0" borderId="3" xfId="0" applyFont="1" applyBorder="1" applyAlignment="1">
      <alignment vertical="center" wrapText="1"/>
    </xf>
    <xf numFmtId="0" fontId="3" fillId="0" borderId="1" xfId="0" applyFont="1" applyBorder="1" applyAlignment="1">
      <alignment horizontal="center" vertical="center" wrapText="1"/>
    </xf>
    <xf numFmtId="0" fontId="3" fillId="0" borderId="56" xfId="0" applyFont="1" applyBorder="1" applyAlignment="1">
      <alignment horizontal="center" vertical="center" wrapText="1"/>
    </xf>
    <xf numFmtId="0" fontId="1" fillId="0" borderId="1" xfId="2" applyFont="1" applyFill="1" applyBorder="1" applyAlignment="1">
      <alignment horizontal="center" vertical="center" wrapText="1"/>
    </xf>
    <xf numFmtId="0" fontId="1" fillId="0" borderId="3" xfId="2" applyFont="1" applyFill="1" applyBorder="1" applyAlignment="1">
      <alignment horizontal="center" vertical="center" wrapText="1"/>
    </xf>
    <xf numFmtId="0" fontId="1" fillId="0" borderId="38" xfId="2" applyFont="1" applyFill="1" applyBorder="1" applyAlignment="1">
      <alignment horizontal="center" vertical="center" wrapText="1"/>
    </xf>
    <xf numFmtId="0" fontId="3" fillId="0" borderId="1" xfId="0" applyFont="1" applyBorder="1" applyAlignment="1">
      <alignment horizontal="left" vertical="center"/>
    </xf>
    <xf numFmtId="0" fontId="0" fillId="0" borderId="56" xfId="0" applyBorder="1" applyAlignment="1"/>
    <xf numFmtId="0" fontId="3" fillId="0" borderId="1" xfId="0" applyFont="1" applyBorder="1" applyAlignment="1">
      <alignment horizontal="left" vertical="center" wrapText="1"/>
    </xf>
  </cellXfs>
  <cellStyles count="4">
    <cellStyle name="Hyperlink" xfId="1" xr:uid="{00000000-0005-0000-0000-000001000000}"/>
    <cellStyle name="Normal" xfId="0" builtinId="0" customBuiltin="1"/>
    <cellStyle name="Normal 2" xfId="3" xr:uid="{00000000-0005-0000-0000-000003000000}"/>
    <cellStyle name="Normal 3" xfId="2" xr:uid="{00000000-0005-0000-0000-000002000000}"/>
  </cellStyles>
  <dxfs count="1">
    <dxf>
      <font>
        <color rgb="FFFF0000"/>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Nichole Arbino (she/her)" id="{54EE7950-7262-4200-6969-000000000001}" userId="Nichole Arbino (she/her)"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9" personId="{54EE7950-7262-4200-6969-000000000001}" id="{54EE7951-7262-4200-6969-000000000000}">
    <text>This question will be reworded with a preferred answer of no. That is reflected in column T, but the new verbiage should come Monday.</text>
  </threadedComment>
</ThreadedComments>
</file>

<file path=xl/worksheets/_rels/sheet1.xml.rels><?xml version="1.0" encoding="UTF-8" standalone="yes"?>
<Relationships xmlns="http://schemas.openxmlformats.org/package/2006/relationships"><Relationship Id="rId1" Type="http://schemas.openxmlformats.org/officeDocument/2006/relationships/hyperlink" Target="http://www.educause.edu/HECVAT"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www.educause.edu/higher-education-community-vendor-assessment-toolkit/how-to-use-the-higher-education-community-vendor-assessment-toolkit"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educause.edu/HECVAT"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www.educause.edu/HECVAT" TargetMode="External"/><Relationship Id="rId1" Type="http://schemas.openxmlformats.org/officeDocument/2006/relationships/hyperlink" Target="https://connect.educause.edu/community-home?CommunityKey=dd48df3c-8db8-4551-a9e5-a393b7a15e40" TargetMode="External"/></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www.educause.edu/HECVA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educause.edu/HECVA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educause.edu/HECVAT"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community.testgenius.com/trustsite" TargetMode="External"/><Relationship Id="rId1" Type="http://schemas.openxmlformats.org/officeDocument/2006/relationships/hyperlink" Target="http://www.educause.edu/HECVA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educause.edu/HECVA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educause.edu/HECVA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use.edu/HECVAT"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www.educause.edu/HECVAT" TargetMode="External"/><Relationship Id="rId1" Type="http://schemas.openxmlformats.org/officeDocument/2006/relationships/hyperlink" Target="http://www.educause.edu/HECV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36C"/>
  </sheetPr>
  <dimension ref="A1:L75"/>
  <sheetViews>
    <sheetView showGridLines="0" tabSelected="1" topLeftCell="A2" zoomScale="80" workbookViewId="0">
      <selection activeCell="A2" sqref="A2"/>
    </sheetView>
  </sheetViews>
  <sheetFormatPr defaultColWidth="0" defaultRowHeight="15.05" zeroHeight="1" x14ac:dyDescent="0.25"/>
  <cols>
    <col min="1" max="1" width="8.36328125" customWidth="1"/>
    <col min="2" max="2" width="55.1796875" style="1" customWidth="1"/>
    <col min="3" max="3" width="18.81640625" style="1" customWidth="1"/>
    <col min="4" max="4" width="55.6328125" style="1" customWidth="1"/>
    <col min="5" max="5" width="32" style="2" customWidth="1"/>
    <col min="6" max="6" width="30.6328125" style="1" customWidth="1"/>
    <col min="7" max="7" width="18.1796875" style="1" customWidth="1"/>
    <col min="8" max="8" width="16.6328125" style="1" hidden="1" customWidth="1"/>
    <col min="9" max="9" width="18.1796875" style="3" hidden="1" customWidth="1"/>
    <col min="10" max="10" width="18.1796875" style="1" hidden="1" customWidth="1"/>
    <col min="11" max="11" width="4.453125" style="1" hidden="1" customWidth="1"/>
    <col min="12" max="12" width="6.6328125" style="1" hidden="1" customWidth="1"/>
    <col min="13" max="13" width="6.6328125" hidden="1" customWidth="1"/>
    <col min="14" max="16384" width="6.6328125" hidden="1"/>
  </cols>
  <sheetData>
    <row r="1" spans="1:9" hidden="1" x14ac:dyDescent="0.25">
      <c r="A1" t="s">
        <v>0</v>
      </c>
    </row>
    <row r="2" spans="1:9" ht="36" customHeight="1" x14ac:dyDescent="0.25">
      <c r="A2" s="4" t="s">
        <v>1</v>
      </c>
      <c r="B2" s="4"/>
      <c r="C2" s="5"/>
      <c r="D2" s="6"/>
      <c r="E2" s="7"/>
      <c r="F2" s="7" t="str">
        <f>'Auto Responses'!$A$36</f>
        <v>Version 4.1.3</v>
      </c>
    </row>
    <row r="3" spans="1:9" s="1" customFormat="1" ht="29.15" customHeight="1" x14ac:dyDescent="0.2">
      <c r="A3" s="8" t="s">
        <v>2</v>
      </c>
      <c r="B3" s="9"/>
      <c r="C3" s="10">
        <v>46077</v>
      </c>
      <c r="D3" s="11"/>
      <c r="E3" s="12"/>
      <c r="F3" s="13"/>
      <c r="I3" s="3"/>
    </row>
    <row r="4" spans="1:9" s="1" customFormat="1" ht="36" customHeight="1" x14ac:dyDescent="0.2">
      <c r="A4" s="14" t="s">
        <v>3</v>
      </c>
      <c r="B4" s="15"/>
      <c r="C4" s="16"/>
      <c r="D4" s="17"/>
      <c r="E4" s="18"/>
      <c r="F4" s="18"/>
      <c r="I4" s="3"/>
    </row>
    <row r="5" spans="1:9" s="1" customFormat="1" ht="19.5" customHeight="1" x14ac:dyDescent="0.2">
      <c r="A5" s="19" t="str">
        <f>HLOOKUP($A$4,'Auto Responses'!$D$2:$D$8,2,0)&amp;""</f>
        <v>1. Complete the "Start Here" tab and review the "Required Questions" guidance to find the other sections are required for your product or service.</v>
      </c>
      <c r="B5" s="20"/>
      <c r="C5" s="21"/>
      <c r="D5" s="22"/>
      <c r="E5" s="20"/>
      <c r="F5" s="23"/>
      <c r="I5" s="3"/>
    </row>
    <row r="6" spans="1:9" s="1" customFormat="1" ht="19.5" customHeight="1" x14ac:dyDescent="0.2">
      <c r="A6" s="19" t="str">
        <f>HLOOKUP($A$4,'Auto Responses'!$D$2:$D$8,3,0)&amp;""</f>
        <v>2. Complete the "Organization" tab and the applicable questions in each of the next 5 tabs (Product through Privacy) that apply, based on your answers to the "Required Questions."</v>
      </c>
      <c r="B6" s="20"/>
      <c r="C6" s="21"/>
      <c r="D6" s="22"/>
      <c r="E6" s="20"/>
      <c r="F6" s="24"/>
      <c r="I6" s="3"/>
    </row>
    <row r="7" spans="1:9" s="1" customFormat="1" ht="19.5" customHeight="1" x14ac:dyDescent="0.2">
      <c r="A7" s="19" t="str">
        <f>HLOOKUP($A$4,'Auto Responses'!$D$2:$D$8,4,0)&amp;""</f>
        <v xml:space="preserve">3. Guidance in column E may change based on your answers to prompt details in "Additional Information." If leaving an answer blank, you must also state why in "Additional Information". </v>
      </c>
      <c r="B7" s="20"/>
      <c r="C7" s="21"/>
      <c r="D7" s="22"/>
      <c r="E7" s="20"/>
      <c r="F7" s="24"/>
      <c r="I7" s="3"/>
    </row>
    <row r="8" spans="1:9" s="1" customFormat="1" ht="19.5" customHeight="1" x14ac:dyDescent="0.2">
      <c r="A8" s="19" t="str">
        <f>HLOOKUP($A$4,'Auto Responses'!$D$2:$D$8,5,0)&amp;""</f>
        <v>4. DO NOT complete any fields in the "Evaluation" sheets or the "Analyst Notes" column.</v>
      </c>
      <c r="B8" s="20"/>
      <c r="C8" s="21"/>
      <c r="D8" s="22"/>
      <c r="E8" s="20"/>
      <c r="F8" s="24"/>
      <c r="I8" s="3"/>
    </row>
    <row r="9" spans="1:9" s="1" customFormat="1" ht="19.5" customHeight="1" x14ac:dyDescent="0.2">
      <c r="A9" s="19" t="str">
        <f>HLOOKUP($A$4,'Auto Responses'!$D$2:$D$8,6,0)&amp;""</f>
        <v>5. Return the completed file to institutions.</v>
      </c>
      <c r="B9" s="20"/>
      <c r="C9" s="21"/>
      <c r="D9" s="22"/>
      <c r="E9" s="20"/>
      <c r="F9" s="24"/>
      <c r="I9" s="3"/>
    </row>
    <row r="10" spans="1:9" s="1" customFormat="1" ht="19.5" customHeight="1" x14ac:dyDescent="0.2">
      <c r="A10" s="25" t="str">
        <f>HLOOKUP($A$4,'Auto Responses'!$D$2:$D$8,7,0)&amp;""</f>
        <v>* Denotes critical questions. Critical questions are those deemed most important to institutions by higher education volunteers.</v>
      </c>
      <c r="B10" s="20"/>
      <c r="C10" s="21"/>
      <c r="D10" s="22"/>
      <c r="E10" s="20"/>
      <c r="F10" s="24"/>
      <c r="I10" s="3"/>
    </row>
    <row r="11" spans="1:9" s="1" customFormat="1" ht="19.5" customHeight="1" x14ac:dyDescent="0.2">
      <c r="A11" s="26" t="str">
        <f>HLOOKUP($A$4,'Auto Responses'!$D$2:$D$9,8,0)&amp;""</f>
        <v>For full instructions, please visit educause.edu/HECVAT</v>
      </c>
      <c r="B11" s="20"/>
      <c r="C11" s="21"/>
      <c r="D11" s="22"/>
      <c r="E11" s="20"/>
      <c r="F11" s="27"/>
      <c r="I11" s="3"/>
    </row>
    <row r="12" spans="1:9" s="1" customFormat="1" ht="36" customHeight="1" x14ac:dyDescent="0.2">
      <c r="A12" s="28" t="str">
        <f>VLOOKUP(LEFT($A13,4),'Auto Responses'!$N$4:$O$38,2,0)&amp;""</f>
        <v xml:space="preserve"> General Information</v>
      </c>
      <c r="B12" s="15"/>
      <c r="C12" s="29"/>
      <c r="D12" s="30"/>
      <c r="E12" s="31"/>
      <c r="F12" s="31"/>
      <c r="I12" s="3"/>
    </row>
    <row r="13" spans="1:9" s="1" customFormat="1" ht="22.6" customHeight="1" x14ac:dyDescent="0.2">
      <c r="A13" s="32" t="s">
        <v>4</v>
      </c>
      <c r="B13" s="33" t="str">
        <f>VLOOKUP($A13,Questions!$A$2:$X$333,2,0)&amp;""</f>
        <v>Solution Provider Name</v>
      </c>
      <c r="C13" s="34" t="s">
        <v>5</v>
      </c>
      <c r="D13" s="35"/>
      <c r="E13" s="35"/>
      <c r="F13" s="13"/>
      <c r="I13" s="3"/>
    </row>
    <row r="14" spans="1:9" s="1" customFormat="1" ht="22.6" customHeight="1" x14ac:dyDescent="0.2">
      <c r="A14" s="32" t="s">
        <v>6</v>
      </c>
      <c r="B14" s="33" t="str">
        <f>VLOOKUP($A14,Questions!$A$2:$X$333,2,0)&amp;""</f>
        <v>Solution Name</v>
      </c>
      <c r="C14" s="34" t="s">
        <v>7</v>
      </c>
      <c r="D14" s="35"/>
      <c r="E14" s="36"/>
      <c r="F14" s="13"/>
      <c r="I14" s="3"/>
    </row>
    <row r="15" spans="1:9" s="1" customFormat="1" x14ac:dyDescent="0.25">
      <c r="A15" s="32" t="s">
        <v>8</v>
      </c>
      <c r="B15" s="33" t="str">
        <f>VLOOKUP($A15,Questions!$A$2:$X$333,2,0)&amp;""</f>
        <v>Solution Description</v>
      </c>
      <c r="C15" s="300" t="s">
        <v>9</v>
      </c>
      <c r="D15" s="301"/>
      <c r="E15" s="301"/>
      <c r="F15" s="302"/>
      <c r="I15" s="3"/>
    </row>
    <row r="16" spans="1:9" s="1" customFormat="1" ht="22.6" customHeight="1" x14ac:dyDescent="0.25">
      <c r="A16" s="32" t="s">
        <v>10</v>
      </c>
      <c r="B16" s="33" t="str">
        <f>VLOOKUP($A16,Questions!$A$2:$X$333,2,0)&amp;""</f>
        <v>Solution Provider Contact Name</v>
      </c>
      <c r="C16" s="300"/>
      <c r="D16" s="301"/>
      <c r="E16" s="301"/>
      <c r="F16" s="302"/>
      <c r="I16" s="3"/>
    </row>
    <row r="17" spans="1:9" s="1" customFormat="1" ht="22.6" customHeight="1" x14ac:dyDescent="0.25">
      <c r="A17" s="32" t="s">
        <v>11</v>
      </c>
      <c r="B17" s="33" t="str">
        <f>VLOOKUP($A17,Questions!$A$2:$X$333,2,0)&amp;""</f>
        <v>Solution Provider Contact Title</v>
      </c>
      <c r="C17" s="300"/>
      <c r="D17" s="301"/>
      <c r="E17" s="301"/>
      <c r="F17" s="302"/>
      <c r="I17" s="3"/>
    </row>
    <row r="18" spans="1:9" s="1" customFormat="1" ht="22.6" customHeight="1" x14ac:dyDescent="0.25">
      <c r="A18" s="32" t="s">
        <v>12</v>
      </c>
      <c r="B18" s="33" t="str">
        <f>VLOOKUP($A18,Questions!$A$2:$X$333,2,0)&amp;""</f>
        <v>Solution Provider Contact Email</v>
      </c>
      <c r="C18" s="300"/>
      <c r="D18" s="301"/>
      <c r="E18" s="301"/>
      <c r="F18" s="302"/>
      <c r="I18" s="3"/>
    </row>
    <row r="19" spans="1:9" s="1" customFormat="1" ht="22.6" customHeight="1" x14ac:dyDescent="0.2">
      <c r="A19" s="32" t="s">
        <v>13</v>
      </c>
      <c r="B19" s="33" t="str">
        <f>VLOOKUP($A19,Questions!$A$2:$X$333,2,0)&amp;""</f>
        <v>Solution Provider Contact Phone Number</v>
      </c>
      <c r="C19" s="34" t="s">
        <v>14</v>
      </c>
      <c r="D19" s="35"/>
      <c r="E19" s="36"/>
      <c r="F19" s="13"/>
      <c r="I19" s="3"/>
    </row>
    <row r="20" spans="1:9" s="1" customFormat="1" ht="22.6" customHeight="1" x14ac:dyDescent="0.2">
      <c r="A20" s="32" t="s">
        <v>15</v>
      </c>
      <c r="B20" s="33" t="str">
        <f>VLOOKUP($A20,Questions!$A$2:$X$333,2,0)&amp;""</f>
        <v>Country of Company Headquarters</v>
      </c>
      <c r="C20" s="34" t="s">
        <v>16</v>
      </c>
      <c r="D20" s="35"/>
      <c r="E20" s="36"/>
      <c r="F20" s="13"/>
      <c r="I20" s="3"/>
    </row>
    <row r="21" spans="1:9" s="1" customFormat="1" ht="22.6" customHeight="1" x14ac:dyDescent="0.2">
      <c r="A21" s="32" t="s">
        <v>17</v>
      </c>
      <c r="B21" s="33" t="str">
        <f>VLOOKUP($A21,Questions!$A$2:$X$333,2,0)&amp;""</f>
        <v>Employee Work Locations (all)</v>
      </c>
      <c r="C21" s="34" t="s">
        <v>18</v>
      </c>
      <c r="D21" s="35"/>
      <c r="E21" s="36"/>
      <c r="F21" s="13"/>
      <c r="I21" s="3"/>
    </row>
    <row r="22" spans="1:9" s="1" customFormat="1" ht="37.35" customHeight="1" x14ac:dyDescent="0.2">
      <c r="A22" s="28" t="str">
        <f>VLOOKUP(LEFT($A23,4),'Auto Responses'!$N$4:$O$38,2,0)&amp;""</f>
        <v xml:space="preserve"> Company Information</v>
      </c>
      <c r="B22" s="38"/>
      <c r="C22" s="16" t="s">
        <v>19</v>
      </c>
      <c r="D22" s="16" t="s">
        <v>20</v>
      </c>
      <c r="E22" s="39" t="s">
        <v>21</v>
      </c>
      <c r="F22" s="40" t="s">
        <v>22</v>
      </c>
      <c r="I22" s="3"/>
    </row>
    <row r="23" spans="1:9" s="1" customFormat="1" ht="55.5" customHeight="1" x14ac:dyDescent="0.2">
      <c r="A23" s="32" t="s">
        <v>23</v>
      </c>
      <c r="B23" s="41" t="str">
        <f>VLOOKUP($A23,Questions!$A$2:$X$333,2,0)&amp;""</f>
        <v>Do you have a dedicated software and system development team(s) (e.g., customer support, implementation, product management, etc.)?*</v>
      </c>
      <c r="C23" s="42" t="s">
        <v>24</v>
      </c>
      <c r="D23" s="43" t="s">
        <v>2138</v>
      </c>
      <c r="E23" s="44" t="str">
        <f>IF($C23="Yes",VLOOKUP($A23,Questions!$A$2:$X$333,17,0)&amp;"",IF($C23="No",VLOOKUP($A23,Questions!$A$2:$X$333,16,0)&amp;"",VLOOKUP($A23,Questions!$A$2:$X$333,15,0)&amp;""))</f>
        <v>Describe the structure and size of your software and system development teams. (e.g., customer support, implementation, product management, etc.).</v>
      </c>
      <c r="F23" s="45" t="str">
        <f>VLOOKUP($A23,'Institution Evaluation'!$A$56:$F$346,6,0)&amp;""</f>
        <v/>
      </c>
      <c r="I23" s="3"/>
    </row>
    <row r="24" spans="1:9" s="1" customFormat="1" ht="41.25" x14ac:dyDescent="0.2">
      <c r="A24" s="32" t="s">
        <v>25</v>
      </c>
      <c r="B24" s="41" t="str">
        <f>VLOOKUP($A24,Questions!$A$2:$X$333,2,0)&amp;""</f>
        <v>Describe your organization’s business background and ownership structure, including all parent and subsidiary relationships.</v>
      </c>
      <c r="C24" s="304" t="s">
        <v>26</v>
      </c>
      <c r="D24" s="303"/>
      <c r="E24" s="44" t="str">
        <f>IF($C24="Yes",VLOOKUP($A24,Questions!$A$2:$X$333,17,0)&amp;"",IF($C24="No",VLOOKUP($A24,Questions!$A$2:$X$333,16,0)&amp;"",VLOOKUP($A24,Questions!$A$2:$X$333,15,0)&amp;""))</f>
        <v>Include circumstances that may involve offshoring or multinational agreements.</v>
      </c>
      <c r="F24" s="45" t="str">
        <f>VLOOKUP($A24,'Institution Evaluation'!$A$56:$F$346,6,0)&amp;""</f>
        <v/>
      </c>
      <c r="I24" s="3"/>
    </row>
    <row r="25" spans="1:9" s="1" customFormat="1" ht="39.799999999999997" customHeight="1" x14ac:dyDescent="0.2">
      <c r="A25" s="32" t="s">
        <v>27</v>
      </c>
      <c r="B25" s="41" t="str">
        <f>VLOOKUP($A25,Questions!$A$2:$X$333,2,0)&amp;""</f>
        <v>Have you operated without unplanned disruptions to this solution in the past 12 months?</v>
      </c>
      <c r="C25" s="42" t="s">
        <v>24</v>
      </c>
      <c r="D25" s="43"/>
      <c r="E25" s="44" t="str">
        <f>IF($C25="Yes",VLOOKUP($A25,Questions!$A$2:$X$333,17,0)&amp;"",IF($C25="No",VLOOKUP($A25,Questions!$A$2:$X$333,16,0)&amp;"",VLOOKUP($A25,Questions!$A$2:$X$333,15,0)&amp;""))</f>
        <v/>
      </c>
      <c r="F25" s="45" t="str">
        <f>VLOOKUP($A25,'Institution Evaluation'!$A$56:$F$346,6,0)&amp;""</f>
        <v/>
      </c>
      <c r="I25" s="3"/>
    </row>
    <row r="26" spans="1:9" s="1" customFormat="1" ht="49.75" customHeight="1" x14ac:dyDescent="0.2">
      <c r="A26" s="32" t="s">
        <v>28</v>
      </c>
      <c r="B26" s="41" t="str">
        <f>VLOOKUP($A26,Questions!$A$2:$X$333,2,0)&amp;""</f>
        <v>Do you have a dedicated information security staff or office?</v>
      </c>
      <c r="C26" s="42" t="s">
        <v>24</v>
      </c>
      <c r="D26" s="43" t="s">
        <v>2152</v>
      </c>
      <c r="E26" s="44" t="str">
        <f>IF($C26="Yes",VLOOKUP($A26,Questions!$A$2:$X$333,17,0)&amp;"",IF($C26="No",VLOOKUP($A26,Questions!$A$2:$X$333,16,0)&amp;"",VLOOKUP($A26,Questions!$A$2:$X$333,15,0)&amp;""))</f>
        <v>Describe your information security office, including size, talents, resources, etc.</v>
      </c>
      <c r="F26" s="45" t="str">
        <f>VLOOKUP($A26,'Institution Evaluation'!$A$56:$F$346,6,0)&amp;""</f>
        <v/>
      </c>
      <c r="I26" s="3"/>
    </row>
    <row r="27" spans="1:9" s="1" customFormat="1" ht="41.9" thickBot="1" x14ac:dyDescent="0.25">
      <c r="A27" s="32" t="s">
        <v>29</v>
      </c>
      <c r="B27" s="41" t="str">
        <f>VLOOKUP($A27,Questions!$A$2:$X$333,2,0)&amp;""</f>
        <v>Use this area to share information about your environment that will assist those who are assessing your company's data security program.</v>
      </c>
      <c r="C27" s="300" t="s">
        <v>30</v>
      </c>
      <c r="D27" s="303"/>
      <c r="E27" s="44" t="str">
        <f>IF($C27="Yes",VLOOKUP($A27,Questions!$A$2:$X$333,17,0)&amp;"",IF($C27="No",VLOOKUP($A27,Questions!$A$2:$X$333,16,0)&amp;"",VLOOKUP($A27,Questions!$A$2:$X$333,15,0)&amp;""))</f>
        <v>Share any details that would help information security analysts assess your solution.</v>
      </c>
      <c r="F27" s="45" t="str">
        <f>VLOOKUP($A27,'Institution Evaluation'!$A$56:$F$346,6,0)&amp;""</f>
        <v/>
      </c>
      <c r="G27" s="46" t="s">
        <v>31</v>
      </c>
      <c r="I27" s="3"/>
    </row>
    <row r="28" spans="1:9" s="1" customFormat="1" ht="37.35" customHeight="1" thickBot="1" x14ac:dyDescent="0.25">
      <c r="A28" s="28" t="str">
        <f>VLOOKUP(LEFT($A29,4),'Auto Responses'!$N$4:$O$38,2,0)&amp;""</f>
        <v xml:space="preserve"> Required Questions</v>
      </c>
      <c r="B28" s="38"/>
      <c r="C28" s="16" t="s">
        <v>19</v>
      </c>
      <c r="D28" s="16" t="s">
        <v>20</v>
      </c>
      <c r="E28" s="39" t="s">
        <v>21</v>
      </c>
      <c r="F28" s="47" t="s">
        <v>22</v>
      </c>
      <c r="I28" s="3"/>
    </row>
    <row r="29" spans="1:9" s="1" customFormat="1" ht="47.95" customHeight="1" x14ac:dyDescent="0.2">
      <c r="A29" s="32" t="s">
        <v>32</v>
      </c>
      <c r="B29" s="41" t="str">
        <f>VLOOKUP($A29,Questions!$A$2:$X$333,2,0)&amp;""</f>
        <v>Are you offering a cloud-based product?</v>
      </c>
      <c r="C29" s="42" t="s">
        <v>24</v>
      </c>
      <c r="D29" s="48" t="s">
        <v>33</v>
      </c>
      <c r="E29" s="44" t="str">
        <f>IF($C29="Yes",VLOOKUP($A29,Questions!$A$2:$X$333,17,0)&amp;"",IF($C29="No",VLOOKUP($A29,Questions!$A$2:$X$333,16,0)&amp;"",VLOOKUP($A29,Questions!$A$2:$X$333,15,0)&amp;""))</f>
        <v>DO complete the Product and Infrastructure worksheets</v>
      </c>
      <c r="F29" s="45" t="str">
        <f>VLOOKUP($A29,'Institution Evaluation'!$A$56:$F$346,6,0)&amp;""</f>
        <v/>
      </c>
      <c r="I29" s="3"/>
    </row>
    <row r="30" spans="1:9" s="1" customFormat="1" ht="58.75" customHeight="1" x14ac:dyDescent="0.2">
      <c r="A30" s="32" t="s">
        <v>34</v>
      </c>
      <c r="B30" s="41" t="str">
        <f>VLOOKUP($A30,Questions!$A$2:$X$333,2,0)&amp;""</f>
        <v>Does your product or service have an interface?</v>
      </c>
      <c r="C30" s="42" t="s">
        <v>24</v>
      </c>
      <c r="D30" s="48" t="s">
        <v>35</v>
      </c>
      <c r="E30" s="44" t="str">
        <f>IF($C30="Yes",VLOOKUP($A30,Questions!$A$2:$X$333,17,0)&amp;"",IF($C30="No",VLOOKUP($A30,Questions!$A$2:$X$333,16,0)&amp;"",VLOOKUP($A30,Questions!$A$2:$X$333,15,0)&amp;""))</f>
        <v>DO complete the IT Accessibility worksheet.</v>
      </c>
      <c r="F30" s="45" t="str">
        <f>VLOOKUP($A30,'Institution Evaluation'!$A$56:$F$346,6,0)&amp;""</f>
        <v/>
      </c>
      <c r="I30" s="3"/>
    </row>
    <row r="31" spans="1:9" s="1" customFormat="1" ht="54" customHeight="1" x14ac:dyDescent="0.2">
      <c r="A31" s="32" t="s">
        <v>36</v>
      </c>
      <c r="B31" s="41" t="str">
        <f>VLOOKUP($A31,Questions!$A$2:$X$333,2,0)&amp;""</f>
        <v>Are you providing consulting services?</v>
      </c>
      <c r="C31" s="42" t="s">
        <v>37</v>
      </c>
      <c r="D31" s="48" t="s">
        <v>38</v>
      </c>
      <c r="E31" s="44" t="str">
        <f>IF($C31="Yes",VLOOKUP($A31,Questions!$A$2:$X$333,17,0)&amp;"",IF($C31="No",VLOOKUP($A31,Questions!$A$2:$X$333,16,0)&amp;"",VLOOKUP($A31,Questions!$A$2:$X$333,15,0)&amp;""))</f>
        <v>DO NOT complete the Consulting section in the Case-Specific worksheet</v>
      </c>
      <c r="F31" s="45" t="str">
        <f>VLOOKUP($A31,'Institution Evaluation'!$A$56:$F$346,6,0)&amp;""</f>
        <v/>
      </c>
      <c r="I31" s="3"/>
    </row>
    <row r="32" spans="1:9" s="1" customFormat="1" ht="54" customHeight="1" x14ac:dyDescent="0.2">
      <c r="A32" s="32" t="s">
        <v>39</v>
      </c>
      <c r="B32" s="41" t="str">
        <f>VLOOKUP($A32,Questions!$A$2:$X$333,2,0)&amp;""</f>
        <v>Does your solution have AI features, or are there plans to implement AI features in the next 12 months?</v>
      </c>
      <c r="C32" s="42" t="s">
        <v>24</v>
      </c>
      <c r="D32" s="48" t="s">
        <v>40</v>
      </c>
      <c r="E32" s="44" t="str">
        <f>IF($C32="Yes",VLOOKUP($A32,Questions!$A$2:$X$333,17,0)&amp;"",IF($C32="No",VLOOKUP($A32,Questions!$A$2:$X$333,16,0)&amp;"",VLOOKUP($A32,Questions!$A$2:$X$333,15,0)&amp;""))</f>
        <v>DO complete the Artificial Intelligence (AI) worksheet</v>
      </c>
      <c r="F32" s="45" t="str">
        <f>VLOOKUP($A32,'Institution Evaluation'!$A$56:$F$346,6,0)&amp;""</f>
        <v/>
      </c>
      <c r="I32" s="3"/>
    </row>
    <row r="33" spans="1:10" s="1" customFormat="1" ht="54" customHeight="1" x14ac:dyDescent="0.2">
      <c r="A33" s="32" t="s">
        <v>41</v>
      </c>
      <c r="B33" s="41" t="str">
        <f>VLOOKUP($A33,Questions!$A$2:$X$333,2,0)&amp;""</f>
        <v>Does your solution process protected health information (PHI) or any data covered by the Health Insurance Portability and Accountability Act (HIPAA)?</v>
      </c>
      <c r="C33" s="42" t="s">
        <v>37</v>
      </c>
      <c r="D33" s="48" t="s">
        <v>42</v>
      </c>
      <c r="E33" s="44" t="str">
        <f>IF($C33="Yes",VLOOKUP($A33,Questions!$A$2:$X$333,17,0)&amp;"",IF($C33="No",VLOOKUP($A33,Questions!$A$2:$X$333,16,0)&amp;"",VLOOKUP($A33,Questions!$A$2:$X$333,15,0)&amp;""))</f>
        <v>DO NOT complete the HIPAA section in the Case-Specific worksheet</v>
      </c>
      <c r="F33" s="45" t="str">
        <f>VLOOKUP($A33,'Institution Evaluation'!$A$56:$F$346,6,0)&amp;""</f>
        <v/>
      </c>
      <c r="I33" s="3"/>
    </row>
    <row r="34" spans="1:10" s="1" customFormat="1" ht="54" customHeight="1" x14ac:dyDescent="0.2">
      <c r="A34" s="32" t="s">
        <v>43</v>
      </c>
      <c r="B34" s="41" t="str">
        <f>VLOOKUP($A34,Questions!$A$2:$X$333,2,0)&amp;""</f>
        <v>Is the solution designed to process, store, or transmit credit card information?</v>
      </c>
      <c r="C34" s="42" t="s">
        <v>37</v>
      </c>
      <c r="D34" s="48" t="s">
        <v>44</v>
      </c>
      <c r="E34" s="44" t="str">
        <f>IF($C34="Yes",VLOOKUP($A34,Questions!$A$2:$X$333,17,0)&amp;"",IF($C34="No",VLOOKUP($A34,Questions!$A$2:$X$333,16,0)&amp;"",VLOOKUP($A34,Questions!$A$2:$X$333,15,0)&amp;""))</f>
        <v>DO NOT complete the PCI-DSS section in the Case-Specific worksheet</v>
      </c>
      <c r="F34" s="45" t="str">
        <f>VLOOKUP($A34,'Institution Evaluation'!$A$56:$F$346,6,0)&amp;""</f>
        <v/>
      </c>
      <c r="I34" s="3"/>
    </row>
    <row r="35" spans="1:10" s="1" customFormat="1" ht="65.95" customHeight="1" x14ac:dyDescent="0.2">
      <c r="A35" s="32" t="s">
        <v>45</v>
      </c>
      <c r="B35" s="41" t="str">
        <f>VLOOKUP($A35,Questions!$A$2:$X$333,2,0)&amp;""</f>
        <v>Does operating your solution require the institution to operate a physical or virtual appliance in their own environment or to provide inbound firewall exceptions to allow your employees to remotely administer systems in the institution's environment?</v>
      </c>
      <c r="C35" s="42" t="s">
        <v>37</v>
      </c>
      <c r="D35" s="48" t="s">
        <v>46</v>
      </c>
      <c r="E35" s="44" t="str">
        <f>IF($C35="Yes",VLOOKUP($A35,Questions!$A$2:$X$333,17,0)&amp;"",IF($C35="No",VLOOKUP($A35,Questions!$A$2:$X$333,16,0)&amp;"",VLOOKUP($A35,Questions!$A$2:$X$333,15,0)&amp;""))</f>
        <v>DO NOT complete the On-Prem section in the Case-Specific worksheet</v>
      </c>
      <c r="F35" s="45" t="str">
        <f>VLOOKUP($A35,'Institution Evaluation'!$A$56:$F$346,6,0)&amp;""</f>
        <v/>
      </c>
      <c r="I35" s="3"/>
    </row>
    <row r="36" spans="1:10" s="1" customFormat="1" ht="64" customHeight="1" x14ac:dyDescent="0.2">
      <c r="A36" s="49" t="s">
        <v>47</v>
      </c>
      <c r="B36" s="41" t="str">
        <f>VLOOKUP($A36,Questions!$A$2:$X$333,2,0)&amp;""</f>
        <v>Does your solution have access to personal or institutional data?</v>
      </c>
      <c r="C36" s="42" t="s">
        <v>24</v>
      </c>
      <c r="D36" s="48" t="s">
        <v>48</v>
      </c>
      <c r="E36" s="44" t="str">
        <f>IF($C36="Yes",VLOOKUP($A36,Questions!$A$2:$X$333,17,0)&amp;"",IF($C36="No",VLOOKUP($A36,Questions!$A$2:$X$333,16,0)&amp;"",VLOOKUP($A36,Questions!$A$2:$X$333,15,0)&amp;""))</f>
        <v>DO complete the Privacy tab</v>
      </c>
      <c r="F36" s="45" t="str">
        <f>VLOOKUP($A36,'Institution Evaluation'!$A$56:$F$346,6,0)&amp;""</f>
        <v/>
      </c>
      <c r="G36" s="46" t="s">
        <v>31</v>
      </c>
      <c r="H36" s="3"/>
      <c r="J36" s="3"/>
    </row>
    <row r="37" spans="1:10" s="1" customFormat="1" ht="64" customHeight="1" x14ac:dyDescent="0.2">
      <c r="A37" s="50" t="s">
        <v>49</v>
      </c>
      <c r="B37" s="51"/>
      <c r="C37" s="52"/>
      <c r="D37" s="53"/>
      <c r="E37" s="54"/>
      <c r="F37" s="55"/>
      <c r="G37" s="46"/>
      <c r="H37" s="3"/>
      <c r="J37" s="3"/>
    </row>
    <row r="38" spans="1:10" ht="24.75" customHeight="1" x14ac:dyDescent="0.25">
      <c r="A38" s="56" t="s">
        <v>50</v>
      </c>
    </row>
    <row r="39" spans="1:10" ht="15.05" hidden="1" customHeight="1" x14ac:dyDescent="0.25"/>
    <row r="74" ht="15.05" hidden="1" customHeight="1" x14ac:dyDescent="0.25"/>
    <row r="75" ht="15.05" hidden="1" customHeight="1" x14ac:dyDescent="0.25"/>
  </sheetData>
  <mergeCells count="6">
    <mergeCell ref="C15:F15"/>
    <mergeCell ref="C16:F16"/>
    <mergeCell ref="C17:F17"/>
    <mergeCell ref="C18:F18"/>
    <mergeCell ref="C27:D27"/>
    <mergeCell ref="C24:D24"/>
  </mergeCells>
  <dataValidations count="2">
    <dataValidation allowBlank="1" showInputMessage="1" showErrorMessage="1" promptTitle="Warning!" prompt="The HECVAT is built using a number of complex formulas. Editing this cell can break the functionality of the tool. " sqref="C28:D28 C2:F2 C4:F12 C22:F22 A3:A38 B1:B38 A1 E23:F36" xr:uid="{00000000-0002-0000-0000-000000000000}"/>
    <dataValidation allowBlank="1" showInputMessage="1" showErrorMessage="1" prompt="This cell should be left blank. Input your answer in column C." sqref="D19:F21 D13:F14 D3:F3" xr:uid="{00000000-0002-0000-0000-000001000000}"/>
  </dataValidations>
  <hyperlinks>
    <hyperlink ref="A11" r:id="rId1" display="http://www.educause.edu/HECVAT" xr:uid="{00000000-0004-0000-0000-000000000000}"/>
  </hyperlinks>
  <pageMargins left="0.75" right="0.75" top="1" bottom="1" header="0.5" footer="0.5"/>
  <pageSetup orientation="landscape"/>
  <headerFooter>
    <oddFooter>&amp;L&amp;"Helvetica,Regular"&amp;12&amp;K000000	&amp;P</oddFooter>
  </headerFooter>
  <ignoredErrors>
    <ignoredError sqref="A1:J2 A22:J22 A18:B18 G18:J18 A28:J38 A26:C26 E26:J26 A25:J25 A23:C23 E23:J23 A27:B27 E27:J27 A24:B24 E24:J24 A13:B17 E13:J14 A19:B21 E19:J21 A4:J12 A3:B3 D3:J3 G16:J17 G15:J1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'Auto Responses'!$J$3:$J$4</xm:f>
          </x14:formula1>
          <xm:sqref>C23 C25:C26 C29:C37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0B233"/>
  </sheetPr>
  <dimension ref="A1:LZ696"/>
  <sheetViews>
    <sheetView showGridLines="0" topLeftCell="A2" zoomScale="80" workbookViewId="0">
      <selection activeCell="G15" sqref="G15"/>
    </sheetView>
  </sheetViews>
  <sheetFormatPr defaultColWidth="0" defaultRowHeight="15.05" customHeight="1" x14ac:dyDescent="0.25"/>
  <cols>
    <col min="1" max="1" width="8.1796875" customWidth="1"/>
    <col min="2" max="2" width="21.6328125" customWidth="1"/>
    <col min="3" max="3" width="27.6328125" customWidth="1"/>
    <col min="4" max="4" width="21.453125" customWidth="1"/>
    <col min="5" max="5" width="21.36328125" customWidth="1"/>
    <col min="6" max="6" width="17" customWidth="1"/>
    <col min="7" max="7" width="2.1796875" customWidth="1"/>
    <col min="8" max="8" width="6.453125" customWidth="1"/>
    <col min="9" max="9" width="8.36328125" customWidth="1"/>
    <col min="10" max="10" width="31.1796875" customWidth="1"/>
    <col min="11" max="13" width="22.6328125" customWidth="1"/>
    <col min="14" max="14" width="8.453125" customWidth="1"/>
    <col min="15" max="15" width="8.36328125" hidden="1" customWidth="1"/>
    <col min="16" max="16" width="8.1796875" hidden="1" customWidth="1"/>
    <col min="17" max="17" width="8.36328125" hidden="1" customWidth="1"/>
    <col min="18" max="24" width="8.453125" hidden="1" customWidth="1"/>
    <col min="25" max="26" width="8.36328125" hidden="1" customWidth="1"/>
    <col min="27" max="28" width="8.453125" hidden="1" customWidth="1"/>
    <col min="29" max="29" width="8.1796875" hidden="1" customWidth="1"/>
    <col min="30" max="30" width="8.453125" hidden="1" customWidth="1"/>
    <col min="31" max="32" width="8.36328125" hidden="1" customWidth="1"/>
    <col min="33" max="34" width="8.453125" hidden="1" customWidth="1"/>
    <col min="35" max="35" width="10.6328125" hidden="1" customWidth="1"/>
    <col min="36" max="43" width="8.453125" hidden="1" customWidth="1"/>
    <col min="44" max="46" width="8.36328125" hidden="1" customWidth="1"/>
    <col min="47" max="47" width="8.453125" hidden="1" customWidth="1"/>
    <col min="48" max="48" width="8.36328125" hidden="1" customWidth="1"/>
    <col min="49" max="53" width="8.453125" hidden="1" customWidth="1"/>
    <col min="54" max="54" width="8.6328125" hidden="1" customWidth="1"/>
    <col min="55" max="55" width="8.453125" hidden="1" customWidth="1"/>
    <col min="56" max="56" width="8.36328125" hidden="1" customWidth="1"/>
    <col min="57" max="57" width="8.453125" hidden="1" customWidth="1"/>
    <col min="58" max="60" width="8.36328125" hidden="1" customWidth="1"/>
    <col min="61" max="63" width="8.453125" hidden="1" customWidth="1"/>
    <col min="64" max="64" width="17.36328125" hidden="1" customWidth="1"/>
    <col min="65" max="68" width="8.453125" hidden="1" customWidth="1"/>
    <col min="69" max="70" width="8.36328125" hidden="1" customWidth="1"/>
    <col min="71" max="90" width="8.453125" hidden="1" customWidth="1"/>
    <col min="91" max="91" width="11.453125" hidden="1" customWidth="1"/>
    <col min="92" max="94" width="8.453125" hidden="1" customWidth="1"/>
    <col min="95" max="95" width="8.36328125" hidden="1" customWidth="1"/>
    <col min="96" max="96" width="11.36328125" hidden="1" customWidth="1"/>
    <col min="97" max="97" width="8.453125" hidden="1" customWidth="1"/>
    <col min="98" max="98" width="8.1796875" hidden="1" customWidth="1"/>
    <col min="99" max="100" width="8.36328125" hidden="1" customWidth="1"/>
    <col min="101" max="102" width="8.453125" hidden="1" customWidth="1"/>
    <col min="103" max="103" width="8.81640625" hidden="1" customWidth="1"/>
    <col min="104" max="109" width="8.453125" hidden="1" customWidth="1"/>
    <col min="110" max="111" width="8.36328125" hidden="1" customWidth="1"/>
    <col min="112" max="114" width="8.453125" hidden="1" customWidth="1"/>
    <col min="115" max="116" width="8.36328125" hidden="1" customWidth="1"/>
    <col min="117" max="117" width="8.453125" hidden="1" customWidth="1"/>
    <col min="118" max="118" width="8.36328125" hidden="1" customWidth="1"/>
    <col min="119" max="119" width="10.81640625" hidden="1" customWidth="1"/>
    <col min="120" max="124" width="8.453125" hidden="1" customWidth="1"/>
    <col min="125" max="125" width="9" hidden="1" customWidth="1"/>
    <col min="126" max="128" width="8.453125" hidden="1" customWidth="1"/>
    <col min="129" max="129" width="8.36328125" hidden="1" customWidth="1"/>
    <col min="130" max="133" width="8.453125" hidden="1" customWidth="1"/>
    <col min="134" max="134" width="10.6328125" hidden="1" customWidth="1"/>
    <col min="135" max="135" width="8.36328125" hidden="1" customWidth="1"/>
    <col min="136" max="138" width="8.453125" hidden="1" customWidth="1"/>
    <col min="139" max="140" width="8.36328125" hidden="1" customWidth="1"/>
    <col min="141" max="145" width="8.453125" hidden="1" customWidth="1"/>
    <col min="146" max="146" width="8.36328125" hidden="1" customWidth="1"/>
    <col min="147" max="148" width="8.453125" hidden="1" customWidth="1"/>
    <col min="149" max="149" width="8.36328125" hidden="1" customWidth="1"/>
    <col min="150" max="151" width="8.453125" hidden="1" customWidth="1"/>
    <col min="152" max="152" width="8.36328125" hidden="1" customWidth="1"/>
    <col min="153" max="155" width="8.453125" hidden="1" customWidth="1"/>
    <col min="156" max="156" width="8.36328125" hidden="1" customWidth="1"/>
    <col min="157" max="157" width="14.6328125" hidden="1" customWidth="1"/>
    <col min="158" max="158" width="8.36328125" hidden="1" customWidth="1"/>
    <col min="159" max="159" width="12.36328125" hidden="1" customWidth="1"/>
    <col min="160" max="161" width="8.453125" hidden="1" customWidth="1"/>
    <col min="162" max="162" width="8.36328125" hidden="1" customWidth="1"/>
    <col min="163" max="164" width="8.453125" hidden="1" customWidth="1"/>
    <col min="165" max="165" width="8" hidden="1" customWidth="1"/>
    <col min="166" max="166" width="8.453125" hidden="1" customWidth="1"/>
    <col min="167" max="167" width="8.36328125" hidden="1" customWidth="1"/>
    <col min="168" max="169" width="8.453125" hidden="1" customWidth="1"/>
    <col min="170" max="170" width="9" hidden="1" customWidth="1"/>
    <col min="171" max="171" width="8.1796875" hidden="1" customWidth="1"/>
    <col min="172" max="172" width="8.36328125" hidden="1" customWidth="1"/>
    <col min="173" max="173" width="8.453125" hidden="1" customWidth="1"/>
    <col min="174" max="174" width="8.36328125" hidden="1" customWidth="1"/>
    <col min="175" max="175" width="8.453125" hidden="1" customWidth="1"/>
    <col min="176" max="177" width="8.36328125" hidden="1" customWidth="1"/>
    <col min="178" max="179" width="8.453125" hidden="1" customWidth="1"/>
    <col min="180" max="180" width="8.1796875" hidden="1" customWidth="1"/>
    <col min="181" max="181" width="8.36328125" hidden="1" customWidth="1"/>
    <col min="182" max="183" width="8.453125" hidden="1" customWidth="1"/>
    <col min="184" max="184" width="11.81640625" hidden="1" customWidth="1"/>
    <col min="185" max="185" width="9.1796875" hidden="1" customWidth="1"/>
    <col min="186" max="186" width="8.453125" hidden="1" customWidth="1"/>
    <col min="187" max="187" width="10.1796875" hidden="1" customWidth="1"/>
    <col min="188" max="190" width="8.453125" hidden="1" customWidth="1"/>
    <col min="191" max="191" width="8.36328125" hidden="1" customWidth="1"/>
    <col min="192" max="192" width="8.453125" hidden="1" customWidth="1"/>
    <col min="193" max="193" width="8.1796875" hidden="1" customWidth="1"/>
    <col min="194" max="194" width="8.36328125" hidden="1" customWidth="1"/>
    <col min="195" max="198" width="8.453125" hidden="1" customWidth="1"/>
    <col min="199" max="201" width="8.36328125" hidden="1" customWidth="1"/>
    <col min="202" max="202" width="8.453125" hidden="1" customWidth="1"/>
    <col min="203" max="206" width="8.36328125" hidden="1" customWidth="1"/>
    <col min="207" max="209" width="8.453125" hidden="1" customWidth="1"/>
    <col min="210" max="210" width="8.1796875" hidden="1" customWidth="1"/>
    <col min="211" max="211" width="8.453125" hidden="1" customWidth="1"/>
    <col min="212" max="213" width="8.36328125" hidden="1" customWidth="1"/>
    <col min="214" max="214" width="7.81640625" hidden="1" customWidth="1"/>
    <col min="215" max="216" width="8.453125" hidden="1" customWidth="1"/>
    <col min="217" max="217" width="8.36328125" hidden="1" customWidth="1"/>
    <col min="218" max="219" width="8.453125" hidden="1" customWidth="1"/>
    <col min="220" max="220" width="8.36328125" hidden="1" customWidth="1"/>
    <col min="221" max="221" width="8.1796875" hidden="1" customWidth="1"/>
    <col min="222" max="222" width="8.36328125" hidden="1" customWidth="1"/>
    <col min="223" max="224" width="8.453125" hidden="1" customWidth="1"/>
    <col min="225" max="225" width="8.36328125" hidden="1" customWidth="1"/>
    <col min="226" max="227" width="8.453125" hidden="1" customWidth="1"/>
    <col min="228" max="231" width="8.36328125" hidden="1" customWidth="1"/>
    <col min="232" max="233" width="8.453125" hidden="1" customWidth="1"/>
    <col min="234" max="236" width="8.36328125" hidden="1" customWidth="1"/>
    <col min="237" max="237" width="8.453125" hidden="1" customWidth="1"/>
    <col min="238" max="242" width="8.36328125" hidden="1" customWidth="1"/>
    <col min="243" max="243" width="10.1796875" hidden="1" customWidth="1"/>
    <col min="244" max="244" width="8.36328125" hidden="1" customWidth="1"/>
    <col min="245" max="249" width="8.453125" hidden="1" customWidth="1"/>
    <col min="250" max="250" width="8.36328125" hidden="1" customWidth="1"/>
    <col min="251" max="254" width="8.453125" hidden="1" customWidth="1"/>
    <col min="255" max="256" width="8.36328125" hidden="1" customWidth="1"/>
    <col min="257" max="259" width="8.453125" hidden="1" customWidth="1"/>
    <col min="260" max="261" width="8.36328125" hidden="1" customWidth="1"/>
    <col min="262" max="263" width="8.453125" hidden="1" customWidth="1"/>
    <col min="264" max="264" width="8.36328125" hidden="1" customWidth="1"/>
    <col min="265" max="265" width="8.453125" hidden="1" customWidth="1"/>
    <col min="266" max="266" width="8.36328125" hidden="1" customWidth="1"/>
    <col min="267" max="267" width="8.453125" hidden="1" customWidth="1"/>
    <col min="268" max="268" width="8.81640625" hidden="1" customWidth="1"/>
    <col min="269" max="269" width="10.36328125" hidden="1" customWidth="1"/>
    <col min="270" max="270" width="8.453125" hidden="1" customWidth="1"/>
    <col min="271" max="273" width="8.36328125" hidden="1" customWidth="1"/>
    <col min="274" max="276" width="8.453125" hidden="1" customWidth="1"/>
    <col min="277" max="278" width="8.36328125" hidden="1" customWidth="1"/>
    <col min="279" max="282" width="8.453125" hidden="1" customWidth="1"/>
    <col min="283" max="288" width="8.36328125" hidden="1" customWidth="1"/>
    <col min="289" max="295" width="8.453125" hidden="1" customWidth="1"/>
    <col min="296" max="296" width="8.1796875" hidden="1" customWidth="1"/>
    <col min="297" max="297" width="8.453125" hidden="1" customWidth="1"/>
    <col min="298" max="298" width="7.81640625" hidden="1" customWidth="1"/>
    <col min="299" max="300" width="8.453125" hidden="1" customWidth="1"/>
    <col min="301" max="304" width="8.36328125" hidden="1" customWidth="1"/>
    <col min="305" max="308" width="8.1796875" hidden="1" customWidth="1"/>
    <col min="309" max="309" width="7.6328125" hidden="1" customWidth="1"/>
    <col min="310" max="313" width="8.36328125" hidden="1" customWidth="1"/>
    <col min="314" max="314" width="8.453125" hidden="1" customWidth="1"/>
    <col min="315" max="315" width="8.36328125" hidden="1" customWidth="1"/>
    <col min="316" max="316" width="8.453125" hidden="1" customWidth="1"/>
    <col min="317" max="318" width="8.36328125" hidden="1" customWidth="1"/>
    <col min="319" max="319" width="8.453125" hidden="1" customWidth="1"/>
    <col min="320" max="321" width="8.36328125" hidden="1" customWidth="1"/>
    <col min="322" max="324" width="8.453125" hidden="1" customWidth="1"/>
    <col min="325" max="325" width="8.36328125" hidden="1" customWidth="1"/>
    <col min="326" max="329" width="8.453125" hidden="1" customWidth="1"/>
    <col min="330" max="330" width="9.36328125" hidden="1" customWidth="1"/>
    <col min="331" max="334" width="8.453125" hidden="1" customWidth="1"/>
    <col min="335" max="335" width="8.36328125" hidden="1" customWidth="1"/>
    <col min="336" max="336" width="8.453125" hidden="1" customWidth="1"/>
    <col min="337" max="337" width="8.36328125" hidden="1" customWidth="1"/>
    <col min="338" max="338" width="6.453125" hidden="1" customWidth="1"/>
    <col min="339" max="339" width="8.453125" hidden="1" customWidth="1"/>
    <col min="340" max="16384" width="8.453125" hidden="1"/>
  </cols>
  <sheetData>
    <row r="1" spans="1:13" hidden="1" x14ac:dyDescent="0.25">
      <c r="A1" s="204" t="s">
        <v>628</v>
      </c>
    </row>
    <row r="2" spans="1:13" ht="36" customHeight="1" x14ac:dyDescent="0.25">
      <c r="A2" s="90" t="s">
        <v>629</v>
      </c>
      <c r="B2" s="90"/>
      <c r="C2" s="90"/>
      <c r="D2" s="90"/>
      <c r="E2" s="90"/>
      <c r="F2" s="90"/>
      <c r="G2" s="90"/>
      <c r="H2" s="90"/>
      <c r="I2" s="92"/>
      <c r="J2" s="92"/>
      <c r="K2" s="92" t="str">
        <f>'Auto Responses'!$A$36</f>
        <v>Version 4.1.3</v>
      </c>
      <c r="L2" s="92"/>
      <c r="M2" s="92"/>
    </row>
    <row r="3" spans="1:13" ht="22.75" customHeight="1" x14ac:dyDescent="0.25">
      <c r="A3" s="94"/>
      <c r="B3" s="94"/>
      <c r="C3" s="94"/>
      <c r="D3" s="94"/>
      <c r="E3" s="94"/>
      <c r="F3" s="94"/>
      <c r="G3" s="94"/>
      <c r="H3" s="94"/>
      <c r="I3" s="94"/>
      <c r="J3" s="94"/>
      <c r="K3" s="94"/>
      <c r="L3" s="94"/>
      <c r="M3" s="94"/>
    </row>
    <row r="4" spans="1:13" ht="36" customHeight="1" x14ac:dyDescent="0.25">
      <c r="A4" s="95" t="s">
        <v>630</v>
      </c>
      <c r="B4" s="96"/>
      <c r="C4" s="96"/>
      <c r="D4" s="96"/>
      <c r="E4" s="96"/>
      <c r="F4" s="96"/>
      <c r="G4" s="96"/>
      <c r="H4" s="96"/>
      <c r="I4" s="96"/>
      <c r="J4" s="96"/>
      <c r="K4" s="96"/>
      <c r="L4" s="96"/>
      <c r="M4" s="96"/>
    </row>
    <row r="5" spans="1:13" ht="19.5" customHeight="1" x14ac:dyDescent="0.25">
      <c r="A5" s="205" t="str">
        <f>HLOOKUP($A$4,'Auto Responses'!$H$2:$H$5,2,0)&amp;""</f>
        <v xml:space="preserve">1. The scorecard below reflects those questions marked as "Critical Importance" or those where the "Non-Negotiable" box was checked. </v>
      </c>
      <c r="B5" s="206"/>
      <c r="C5" s="206"/>
      <c r="D5" s="206"/>
      <c r="E5" s="206"/>
      <c r="F5" s="206"/>
      <c r="G5" s="206"/>
      <c r="H5" s="206"/>
      <c r="I5" s="206"/>
      <c r="J5" s="99"/>
      <c r="K5" s="99"/>
      <c r="L5" s="99"/>
      <c r="M5" s="99"/>
    </row>
    <row r="6" spans="1:13" s="177" customFormat="1" ht="19.5" customHeight="1" x14ac:dyDescent="0.25">
      <c r="A6" s="205" t="str">
        <f>HLOOKUP($A$4,'Auto Responses'!$H$2:$H$5,3,0)&amp;""</f>
        <v xml:space="preserve">2. Use these condensed, aggregated views to review those questions that pose the highest risk. </v>
      </c>
      <c r="B6" s="205"/>
      <c r="C6" s="205"/>
      <c r="D6" s="205"/>
      <c r="E6" s="205"/>
      <c r="F6" s="205"/>
      <c r="G6" s="205"/>
      <c r="H6" s="205"/>
      <c r="I6" s="205"/>
      <c r="J6" s="207"/>
      <c r="K6" s="207"/>
      <c r="L6" s="207"/>
      <c r="M6" s="207"/>
    </row>
    <row r="7" spans="1:13" ht="19.5" customHeight="1" x14ac:dyDescent="0.25">
      <c r="A7" s="205" t="str">
        <f>HLOOKUP($A$4,'Auto Responses'!$H$2:$H$5,4,0)&amp;""</f>
        <v>3. Changes cannot be made in this sheet. Please make changes in the appropriate "Evaluation" tab.</v>
      </c>
      <c r="B7" s="206"/>
      <c r="C7" s="206"/>
      <c r="D7" s="206"/>
      <c r="E7" s="206"/>
      <c r="F7" s="206"/>
      <c r="G7" s="206"/>
      <c r="H7" s="206"/>
      <c r="I7" s="206"/>
      <c r="J7" s="99"/>
      <c r="K7" s="99"/>
      <c r="L7" s="99"/>
      <c r="M7" s="99"/>
    </row>
    <row r="8" spans="1:13" ht="19.5" customHeight="1" x14ac:dyDescent="0.25">
      <c r="A8" s="26" t="s">
        <v>631</v>
      </c>
      <c r="B8" s="206"/>
      <c r="C8" s="206"/>
      <c r="D8" s="206"/>
      <c r="E8" s="206"/>
      <c r="F8" s="206"/>
      <c r="G8" s="206"/>
      <c r="H8" s="206"/>
      <c r="I8" s="206"/>
      <c r="J8" s="99"/>
      <c r="K8" s="99"/>
      <c r="L8" s="99"/>
      <c r="M8" s="99"/>
    </row>
    <row r="9" spans="1:13" s="1" customFormat="1" ht="25.55" customHeight="1" x14ac:dyDescent="0.2">
      <c r="A9" s="100" t="str">
        <f>'START HERE'!$B$13</f>
        <v>Solution Provider Name</v>
      </c>
      <c r="B9" s="101"/>
      <c r="C9" s="102" t="str">
        <f>VLOOKUP($A9,'START HERE'!$B$13:$C$21,2,0)&amp;""</f>
        <v>Biddle Consulting Group, Inc.</v>
      </c>
      <c r="D9" s="103"/>
      <c r="E9" s="208"/>
      <c r="F9" s="106"/>
      <c r="G9" s="106"/>
      <c r="H9" s="107"/>
      <c r="I9" s="106"/>
      <c r="J9" s="106"/>
    </row>
    <row r="10" spans="1:13" s="1" customFormat="1" ht="25.55" customHeight="1" x14ac:dyDescent="0.2">
      <c r="A10" s="108" t="str">
        <f>'START HERE'!$B$16</f>
        <v>Solution Provider Contact Name</v>
      </c>
      <c r="B10" s="109"/>
      <c r="C10" s="110" t="str">
        <f>VLOOKUP($A10,'START HERE'!$B$13:$C$21,2,0)&amp;""</f>
        <v/>
      </c>
      <c r="D10" s="111"/>
      <c r="E10" s="209"/>
      <c r="F10" s="106"/>
      <c r="G10" s="106"/>
      <c r="H10" s="107"/>
      <c r="I10" s="106"/>
      <c r="J10" s="106"/>
    </row>
    <row r="11" spans="1:13" s="1" customFormat="1" ht="25.55" customHeight="1" x14ac:dyDescent="0.2">
      <c r="A11" s="108" t="str">
        <f>'START HERE'!$B$17</f>
        <v>Solution Provider Contact Title</v>
      </c>
      <c r="B11" s="109"/>
      <c r="C11" s="110" t="str">
        <f>VLOOKUP($A11,'START HERE'!$B$13:$C$21,2,0)&amp;""</f>
        <v/>
      </c>
      <c r="D11" s="111"/>
      <c r="E11" s="209"/>
      <c r="F11" s="106"/>
      <c r="G11" s="106"/>
      <c r="H11" s="107"/>
      <c r="I11" s="106"/>
      <c r="J11" s="106"/>
    </row>
    <row r="12" spans="1:13" s="1" customFormat="1" ht="25.55" customHeight="1" x14ac:dyDescent="0.2">
      <c r="A12" s="108" t="str">
        <f>'START HERE'!$B$18</f>
        <v>Solution Provider Contact Email</v>
      </c>
      <c r="B12" s="109"/>
      <c r="C12" s="110" t="str">
        <f>VLOOKUP($A12,'START HERE'!$B$13:$C$21,2,0)&amp;""</f>
        <v/>
      </c>
      <c r="D12" s="111"/>
      <c r="E12" s="209"/>
      <c r="F12" s="210"/>
      <c r="G12" s="114"/>
      <c r="H12" s="114"/>
      <c r="I12" s="114"/>
      <c r="J12" s="114"/>
    </row>
    <row r="13" spans="1:13" s="1" customFormat="1" ht="25.55" customHeight="1" x14ac:dyDescent="0.2">
      <c r="A13" s="108" t="str">
        <f>'START HERE'!$B$14</f>
        <v>Solution Name</v>
      </c>
      <c r="B13" s="109"/>
      <c r="C13" s="110" t="str">
        <f>VLOOKUP($A13,'START HERE'!$B$13:$C$21,2,0)&amp;""</f>
        <v>TestGenius by Biddle Consulting Group.</v>
      </c>
      <c r="D13" s="111"/>
      <c r="E13" s="209"/>
      <c r="F13" s="210"/>
      <c r="G13" s="114"/>
      <c r="H13" s="114"/>
      <c r="I13" s="114"/>
      <c r="J13" s="114"/>
    </row>
    <row r="14" spans="1:13" s="1" customFormat="1" ht="56.95" customHeight="1" x14ac:dyDescent="0.2">
      <c r="A14" s="108" t="str">
        <f>'START HERE'!$B$15</f>
        <v>Solution Description</v>
      </c>
      <c r="B14" s="109"/>
      <c r="C14" s="310" t="str">
        <f>VLOOKUP($A14,'START HERE'!$B$13:$C$21,2,0)&amp;""</f>
        <v>Cloud-based skill and ability testing software. TestGenius is a SaaS platform that enables clients to administer pre-employment tests to job candidates via a web browser with no external systems needed.</v>
      </c>
      <c r="D14" s="311"/>
      <c r="E14" s="312"/>
      <c r="F14" s="210"/>
      <c r="G14" s="114"/>
      <c r="H14" s="114"/>
      <c r="I14" s="114"/>
      <c r="J14" s="114"/>
    </row>
    <row r="15" spans="1:13" s="1" customFormat="1" ht="25.55" customHeight="1" x14ac:dyDescent="0.2">
      <c r="A15" s="115" t="s">
        <v>587</v>
      </c>
      <c r="B15" s="116"/>
      <c r="C15" s="117">
        <f>'START HERE'!$C$3</f>
        <v>46077</v>
      </c>
      <c r="D15" s="118"/>
      <c r="E15" s="211"/>
      <c r="F15" s="210"/>
      <c r="G15" s="114"/>
      <c r="H15" s="114"/>
      <c r="I15" s="114"/>
      <c r="J15" s="114"/>
    </row>
    <row r="16" spans="1:13" x14ac:dyDescent="0.25">
      <c r="A16" s="212" t="s">
        <v>632</v>
      </c>
      <c r="C16" s="213"/>
    </row>
    <row r="17" spans="1:13" s="123" customFormat="1" ht="24.05" customHeight="1" x14ac:dyDescent="0.25">
      <c r="A17" s="122"/>
      <c r="B17" s="122"/>
      <c r="C17" s="122"/>
    </row>
    <row r="18" spans="1:13" ht="37.35" customHeight="1" x14ac:dyDescent="0.25">
      <c r="B18" s="125" t="s">
        <v>589</v>
      </c>
      <c r="C18" s="126" t="s">
        <v>633</v>
      </c>
      <c r="D18" s="127" t="s">
        <v>591</v>
      </c>
      <c r="E18" s="128" t="s">
        <v>592</v>
      </c>
      <c r="F18" s="214" t="s">
        <v>593</v>
      </c>
    </row>
    <row r="19" spans="1:13" ht="37.35" customHeight="1" x14ac:dyDescent="0.25">
      <c r="B19" s="215" t="s">
        <v>634</v>
      </c>
      <c r="C19" s="216">
        <f>SUM('(backend scoring)'!$Q$3:$Q$333)</f>
        <v>0</v>
      </c>
      <c r="D19" s="217">
        <f>SUMIF('(backend scoring)'!$Q$3:$Q$333,1,'(backend scoring)'!$O$3:$O$333)</f>
        <v>0</v>
      </c>
      <c r="E19" s="217">
        <f>SUMIF('(backend scoring)'!$Q$3:$Q$333,1,'(backend scoring)'!$P$3:$P$333)</f>
        <v>0</v>
      </c>
      <c r="F19" s="218" t="str">
        <f>IF(D19=0,"N/A",E19/D19)</f>
        <v>N/A</v>
      </c>
    </row>
    <row r="20" spans="1:13" ht="37.35" customHeight="1" x14ac:dyDescent="0.25">
      <c r="B20" s="215" t="s">
        <v>635</v>
      </c>
      <c r="C20" s="216">
        <f>SUM('(backend scoring)'!$T$3:$T$333)</f>
        <v>87</v>
      </c>
      <c r="D20" s="217">
        <f>SUMIF('(backend scoring)'!$N$3:$N$333,1,'(backend scoring)'!$O$3:$O$333)</f>
        <v>1400</v>
      </c>
      <c r="E20" s="217">
        <f>SUMIF('(backend scoring)'!$N$3:$N$333,1,'(backend scoring)'!$P$3:$P$333)</f>
        <v>1200</v>
      </c>
      <c r="F20" s="218">
        <f>IF(D20=0,"N/A",E20/D20)</f>
        <v>0.8571428571428571</v>
      </c>
      <c r="G20" s="46" t="s">
        <v>31</v>
      </c>
    </row>
    <row r="21" spans="1:13" x14ac:dyDescent="0.25"/>
    <row r="22" spans="1:13" ht="15.75" customHeight="1" x14ac:dyDescent="0.25"/>
    <row r="23" spans="1:13" ht="34.549999999999997" customHeight="1" x14ac:dyDescent="0.25">
      <c r="A23" s="219" t="s">
        <v>636</v>
      </c>
      <c r="B23" s="220"/>
      <c r="C23" s="220"/>
      <c r="D23" s="220"/>
      <c r="E23" s="220"/>
      <c r="F23" s="221"/>
      <c r="G23" s="222"/>
      <c r="H23" s="219" t="s">
        <v>637</v>
      </c>
      <c r="I23" s="220"/>
      <c r="J23" s="220"/>
      <c r="K23" s="220"/>
      <c r="L23" s="220"/>
      <c r="M23" s="221"/>
    </row>
    <row r="24" spans="1:13" ht="34.549999999999997" customHeight="1" x14ac:dyDescent="0.25">
      <c r="A24" s="223"/>
      <c r="B24" s="224" t="s">
        <v>638</v>
      </c>
      <c r="C24" s="224" t="s">
        <v>620</v>
      </c>
      <c r="D24" s="224" t="s">
        <v>19</v>
      </c>
      <c r="E24" s="224" t="s">
        <v>20</v>
      </c>
      <c r="F24" s="225" t="s">
        <v>22</v>
      </c>
      <c r="G24" s="226"/>
      <c r="H24" s="223"/>
      <c r="I24" s="224" t="s">
        <v>638</v>
      </c>
      <c r="J24" s="224" t="s">
        <v>620</v>
      </c>
      <c r="K24" s="224" t="s">
        <v>19</v>
      </c>
      <c r="L24" s="224" t="s">
        <v>20</v>
      </c>
      <c r="M24" s="225" t="s">
        <v>22</v>
      </c>
    </row>
    <row r="25" spans="1:13" ht="96.75" customHeight="1" x14ac:dyDescent="0.25">
      <c r="A25" s="63">
        <v>1</v>
      </c>
      <c r="B25" s="63" t="e">
        <f ca="1">_xludf.XLOOKUP($A25,'(backend scoring)'!$V$2:$V$333,'(backend scoring)'!$A$2:$A$333,"")</f>
        <v>#NAME?</v>
      </c>
      <c r="C25" s="63" t="str">
        <f ca="1">IFERROR(VLOOKUP($B25,'Institution Evaluation'!$A$55:$F$346,2,0),IFERROR(VLOOKUP($B25,'Privacy Analyst Evaluation'!$A$46:$F$120,2,0),""))&amp;""</f>
        <v/>
      </c>
      <c r="D25" s="63" t="str">
        <f ca="1">IFERROR(VLOOKUP($B25,'Institution Evaluation'!$A$55:$F$346,3,0),IFERROR(VLOOKUP($B25,'Privacy Analyst Evaluation'!$A$46:$F$120,3,0),""))&amp;""</f>
        <v/>
      </c>
      <c r="E25" s="63" t="str">
        <f ca="1">IFERROR(VLOOKUP($B25,'Institution Evaluation'!$A$55:$F$346,4,0),IFERROR(VLOOKUP($B25,'Privacy Analyst Evaluation'!$A$46:$F$120,4,0),""))&amp;""</f>
        <v/>
      </c>
      <c r="F25" s="63" t="str">
        <f ca="1">IFERROR(VLOOKUP($B25,'Institution Evaluation'!$A$55:$F$346,6,0),IFERROR(VLOOKUP($B25,'Privacy Analyst Evaluation'!$A$46:$F$120,6,0),""))&amp;""</f>
        <v/>
      </c>
      <c r="G25" s="227"/>
      <c r="H25" s="63">
        <v>1</v>
      </c>
      <c r="I25" s="63" t="e">
        <f ca="1">_xludf.XLOOKUP($H25,'(backend scoring)'!$S$2:$S$333,'(backend scoring)'!$A$2:$A$333,"")</f>
        <v>#NAME?</v>
      </c>
      <c r="J25" s="63" t="str">
        <f ca="1">IFERROR(VLOOKUP($I25,'Institution Evaluation'!$A$55:$F$346,2,0),IFERROR(VLOOKUP($I25,'Privacy Analyst Evaluation'!$A$46:$F$120,2,0),""))&amp;""</f>
        <v/>
      </c>
      <c r="K25" s="63" t="str">
        <f ca="1">IFERROR(VLOOKUP($I25,'Institution Evaluation'!$A$55:$F$346,3,0),IFERROR(VLOOKUP($I25,'Privacy Analyst Evaluation'!$A$46:$F$120,3,0),""))&amp;""</f>
        <v/>
      </c>
      <c r="L25" s="63" t="str">
        <f ca="1">IFERROR(VLOOKUP($I25,'Institution Evaluation'!$A$55:$F$346,4,0),IFERROR(VLOOKUP($I25,'Privacy Analyst Evaluation'!$A$46:$F$120,4,0),""))&amp;""</f>
        <v/>
      </c>
      <c r="M25" s="63" t="str">
        <f ca="1">IFERROR(VLOOKUP($I25,'Institution Evaluation'!$A$55:$F$346,6,0),IFERROR(VLOOKUP($I25,'Privacy Analyst Evaluation'!$A$46:$F$120,6,0),""))&amp;""</f>
        <v/>
      </c>
    </row>
    <row r="26" spans="1:13" ht="64.5" customHeight="1" x14ac:dyDescent="0.25">
      <c r="A26" s="63">
        <f>IFERROR(IF($A25+1&gt;'(backend scoring)'!$T$335,"",$A25+1),"")</f>
        <v>2</v>
      </c>
      <c r="B26" s="63" t="e">
        <f ca="1">_xludf.XLOOKUP($A26,'(backend scoring)'!$V$2:$V$333,'(backend scoring)'!$A$2:$A$333,"")</f>
        <v>#NAME?</v>
      </c>
      <c r="C26" s="63" t="str">
        <f ca="1">IFERROR(VLOOKUP($B26,'Institution Evaluation'!$A$55:$F$346,2,0),IFERROR(VLOOKUP($B26,'Privacy Analyst Evaluation'!$A$46:$F$120,2,0),""))&amp;""</f>
        <v/>
      </c>
      <c r="D26" s="63" t="str">
        <f ca="1">IFERROR(VLOOKUP($B26,'Institution Evaluation'!$A$55:$F$346,3,0),IFERROR(VLOOKUP($B26,'Privacy Analyst Evaluation'!$A$46:$F$120,3,0),""))&amp;""</f>
        <v/>
      </c>
      <c r="E26" s="63" t="str">
        <f ca="1">IFERROR(VLOOKUP($B26,'Institution Evaluation'!$A$55:$F$346,4,0),IFERROR(VLOOKUP($B26,'Privacy Analyst Evaluation'!$A$46:$F$120,4,0),""))&amp;""</f>
        <v/>
      </c>
      <c r="F26" s="63" t="str">
        <f ca="1">IFERROR(VLOOKUP($B26,'Institution Evaluation'!$A$55:$F$346,6,0),IFERROR(VLOOKUP($B26,'Privacy Analyst Evaluation'!$A$46:$F$120,6,0),""))&amp;""</f>
        <v/>
      </c>
      <c r="G26" s="227"/>
      <c r="H26" s="63" t="str">
        <f>IFERROR(IF($H25+1&gt;'(backend scoring)'!$Q$335,"",$H25+1),"")</f>
        <v/>
      </c>
      <c r="I26" s="63" t="e">
        <f ca="1">_xludf.XLOOKUP($H26,'(backend scoring)'!$S$2:$S$333,'(backend scoring)'!$A$2:$A$333,"")</f>
        <v>#NAME?</v>
      </c>
      <c r="J26" s="63" t="str">
        <f ca="1">IFERROR(VLOOKUP($I26,'Institution Evaluation'!$A$55:$F$346,2,0),IFERROR(VLOOKUP($I26,'Privacy Analyst Evaluation'!$A$46:$F$120,2,0),""))</f>
        <v/>
      </c>
      <c r="K26" s="63" t="str">
        <f ca="1">IFERROR(VLOOKUP($I26,'Institution Evaluation'!$A$55:$F$346,3,0),IFERROR(VLOOKUP($I26,'Privacy Analyst Evaluation'!$A$46:$F$120,3,0),""))&amp;""</f>
        <v/>
      </c>
      <c r="L26" s="63" t="str">
        <f ca="1">IFERROR(VLOOKUP($I26,'Institution Evaluation'!$A$55:$F$346,4,0),IFERROR(VLOOKUP($I26,'Privacy Analyst Evaluation'!$A$46:$F$120,4,0),""))&amp;""</f>
        <v/>
      </c>
      <c r="M26" s="63" t="str">
        <f ca="1">IFERROR(VLOOKUP($I26,'Institution Evaluation'!$A$55:$F$346,6,0),IFERROR(VLOOKUP($I26,'Privacy Analyst Evaluation'!$A$46:$F$120,6,0),""))&amp;""</f>
        <v/>
      </c>
    </row>
    <row r="27" spans="1:13" ht="66.8" customHeight="1" x14ac:dyDescent="0.25">
      <c r="A27" s="63">
        <f>IFERROR(IF($A26+1&gt;'(backend scoring)'!$T$335,"",$A26+1),"")</f>
        <v>3</v>
      </c>
      <c r="B27" s="63" t="e">
        <f ca="1">_xludf.XLOOKUP($A27,'(backend scoring)'!$V$2:$V$333,'(backend scoring)'!$A$2:$A$333,"")</f>
        <v>#NAME?</v>
      </c>
      <c r="C27" s="63" t="str">
        <f ca="1">IFERROR(VLOOKUP($B27,'Institution Evaluation'!$A$55:$F$346,2,0),IFERROR(VLOOKUP($B27,'Privacy Analyst Evaluation'!$A$46:$F$120,2,0),""))&amp;""</f>
        <v/>
      </c>
      <c r="D27" s="63" t="str">
        <f ca="1">IFERROR(VLOOKUP($B27,'Institution Evaluation'!$A$55:$F$346,3,0),IFERROR(VLOOKUP($B27,'Privacy Analyst Evaluation'!$A$46:$F$120,3,0),""))&amp;""</f>
        <v/>
      </c>
      <c r="E27" s="63" t="str">
        <f ca="1">IFERROR(VLOOKUP($B27,'Institution Evaluation'!$A$55:$F$346,4,0),IFERROR(VLOOKUP($B27,'Privacy Analyst Evaluation'!$A$46:$F$120,4,0),""))&amp;""</f>
        <v/>
      </c>
      <c r="F27" s="63" t="str">
        <f ca="1">IFERROR(VLOOKUP($B27,'Institution Evaluation'!$A$55:$F$346,6,0),IFERROR(VLOOKUP($B27,'Privacy Analyst Evaluation'!$A$46:$F$120,6,0),""))&amp;""</f>
        <v/>
      </c>
      <c r="G27" s="227"/>
      <c r="H27" s="63" t="str">
        <f>IFERROR(IF($H26+1&gt;'(backend scoring)'!$Q$335,"",$H26+1),"")</f>
        <v/>
      </c>
      <c r="I27" s="63" t="e">
        <f ca="1">_xludf.XLOOKUP($H27,'(backend scoring)'!$S$2:$S$333,'(backend scoring)'!$A$2:$A$333,"")</f>
        <v>#NAME?</v>
      </c>
      <c r="J27" s="63" t="str">
        <f ca="1">IFERROR(VLOOKUP($I27,'Institution Evaluation'!$A$55:$F$346,2,0),IFERROR(VLOOKUP($I27,'Privacy Analyst Evaluation'!$A$46:$F$120,2,0),""))</f>
        <v/>
      </c>
      <c r="K27" s="63" t="str">
        <f ca="1">IFERROR(VLOOKUP($I27,'Institution Evaluation'!$A$55:$F$346,3,0),IFERROR(VLOOKUP($I27,'Privacy Analyst Evaluation'!$A$46:$F$120,3,0),""))&amp;""</f>
        <v/>
      </c>
      <c r="L27" s="63" t="str">
        <f ca="1">IFERROR(VLOOKUP($I27,'Institution Evaluation'!$A$55:$F$346,4,0),IFERROR(VLOOKUP($I27,'Privacy Analyst Evaluation'!$A$46:$F$120,4,0),""))&amp;""</f>
        <v/>
      </c>
      <c r="M27" s="63" t="str">
        <f ca="1">IFERROR(VLOOKUP($I27,'Institution Evaluation'!$A$55:$F$346,6,0),IFERROR(VLOOKUP($I27,'Privacy Analyst Evaluation'!$A$46:$F$120,6,0),""))&amp;""</f>
        <v/>
      </c>
    </row>
    <row r="28" spans="1:13" ht="74.95" customHeight="1" x14ac:dyDescent="0.25">
      <c r="A28" s="63">
        <f>IFERROR(IF($A27+1&gt;'(backend scoring)'!$T$335,"",$A27+1),"")</f>
        <v>4</v>
      </c>
      <c r="B28" s="63" t="e">
        <f ca="1">_xludf.XLOOKUP($A28,'(backend scoring)'!$V$2:$V$333,'(backend scoring)'!$A$2:$A$333,"")</f>
        <v>#NAME?</v>
      </c>
      <c r="C28" s="63" t="str">
        <f ca="1">IFERROR(VLOOKUP($B28,'Institution Evaluation'!$A$55:$F$346,2,0),IFERROR(VLOOKUP($B28,'Privacy Analyst Evaluation'!$A$46:$F$120,2,0),""))&amp;""</f>
        <v/>
      </c>
      <c r="D28" s="63" t="str">
        <f ca="1">IFERROR(VLOOKUP($B28,'Institution Evaluation'!$A$55:$F$346,3,0),IFERROR(VLOOKUP($B28,'Privacy Analyst Evaluation'!$A$46:$F$120,3,0),""))&amp;""</f>
        <v/>
      </c>
      <c r="E28" s="63" t="str">
        <f ca="1">IFERROR(VLOOKUP($B28,'Institution Evaluation'!$A$55:$F$346,4,0),IFERROR(VLOOKUP($B28,'Privacy Analyst Evaluation'!$A$46:$F$120,4,0),""))&amp;""</f>
        <v/>
      </c>
      <c r="F28" s="63" t="str">
        <f ca="1">IFERROR(VLOOKUP($B28,'Institution Evaluation'!$A$55:$F$346,6,0),IFERROR(VLOOKUP($B28,'Privacy Analyst Evaluation'!$A$46:$F$120,6,0),""))&amp;""</f>
        <v/>
      </c>
      <c r="G28" s="227"/>
      <c r="H28" s="63" t="str">
        <f>IFERROR(IF($H27+1&gt;'(backend scoring)'!$Q$335,"",$H27+1),"")</f>
        <v/>
      </c>
      <c r="I28" s="63" t="e">
        <f ca="1">_xludf.XLOOKUP($H28,'(backend scoring)'!$S$2:$S$333,'(backend scoring)'!$A$2:$A$333,"")</f>
        <v>#NAME?</v>
      </c>
      <c r="J28" s="63" t="str">
        <f ca="1">IFERROR(VLOOKUP($I28,'Institution Evaluation'!$A$55:$F$346,2,0),IFERROR(VLOOKUP($I28,'Privacy Analyst Evaluation'!$A$46:$F$120,2,0),""))</f>
        <v/>
      </c>
      <c r="K28" s="63" t="str">
        <f ca="1">IFERROR(VLOOKUP($I28,'Institution Evaluation'!$A$55:$F$346,3,0),IFERROR(VLOOKUP($I28,'Privacy Analyst Evaluation'!$A$46:$F$120,3,0),""))&amp;""</f>
        <v/>
      </c>
      <c r="L28" s="63" t="str">
        <f ca="1">IFERROR(VLOOKUP($I28,'Institution Evaluation'!$A$55:$F$346,4,0),IFERROR(VLOOKUP($I28,'Privacy Analyst Evaluation'!$A$46:$F$120,4,0),""))&amp;""</f>
        <v/>
      </c>
      <c r="M28" s="63" t="str">
        <f ca="1">IFERROR(VLOOKUP($I28,'Institution Evaluation'!$A$55:$F$346,6,0),IFERROR(VLOOKUP($I28,'Privacy Analyst Evaluation'!$A$46:$F$120,6,0),""))&amp;""</f>
        <v/>
      </c>
    </row>
    <row r="29" spans="1:13" ht="29.95" customHeight="1" x14ac:dyDescent="0.25">
      <c r="A29" s="63">
        <f>IFERROR(IF($A28+1&gt;'(backend scoring)'!$T$335,"",$A28+1),"")</f>
        <v>5</v>
      </c>
      <c r="B29" s="63" t="e">
        <f ca="1">_xludf.XLOOKUP($A29,'(backend scoring)'!$V$2:$V$333,'(backend scoring)'!$A$2:$A$333,"")</f>
        <v>#NAME?</v>
      </c>
      <c r="C29" s="63" t="str">
        <f ca="1">IFERROR(VLOOKUP($B29,'Institution Evaluation'!$A$55:$F$346,2,0),IFERROR(VLOOKUP($B29,'Privacy Analyst Evaluation'!$A$46:$F$120,2,0),""))&amp;""</f>
        <v/>
      </c>
      <c r="D29" s="63" t="str">
        <f ca="1">IFERROR(VLOOKUP($B29,'Institution Evaluation'!$A$55:$F$346,3,0),IFERROR(VLOOKUP($B29,'Privacy Analyst Evaluation'!$A$46:$F$120,3,0),""))&amp;""</f>
        <v/>
      </c>
      <c r="E29" s="63" t="str">
        <f ca="1">IFERROR(VLOOKUP($B29,'Institution Evaluation'!$A$55:$F$346,4,0),IFERROR(VLOOKUP($B29,'Privacy Analyst Evaluation'!$A$46:$F$120,4,0),""))&amp;""</f>
        <v/>
      </c>
      <c r="F29" s="63" t="str">
        <f ca="1">IFERROR(VLOOKUP($B29,'Institution Evaluation'!$A$55:$F$346,6,0),IFERROR(VLOOKUP($B29,'Privacy Analyst Evaluation'!$A$46:$F$120,6,0),""))&amp;""</f>
        <v/>
      </c>
      <c r="G29" s="227"/>
      <c r="H29" s="63" t="str">
        <f>IFERROR(IF($H28+1&gt;'(backend scoring)'!$Q$335,"",$H28+1),"")</f>
        <v/>
      </c>
      <c r="I29" s="63" t="e">
        <f ca="1">_xludf.XLOOKUP($H29,'(backend scoring)'!$S$2:$S$333,'(backend scoring)'!$A$2:$A$333,"")</f>
        <v>#NAME?</v>
      </c>
      <c r="J29" s="63" t="str">
        <f ca="1">IFERROR(VLOOKUP($I29,'Institution Evaluation'!$A$55:$F$346,2,0),IFERROR(VLOOKUP($I29,'Privacy Analyst Evaluation'!$A$46:$F$120,2,0),""))</f>
        <v/>
      </c>
      <c r="K29" s="63" t="str">
        <f ca="1">IFERROR(VLOOKUP($I29,'Institution Evaluation'!$A$55:$F$346,3,0),IFERROR(VLOOKUP($I29,'Privacy Analyst Evaluation'!$A$46:$F$120,3,0),""))&amp;""</f>
        <v/>
      </c>
      <c r="L29" s="63" t="str">
        <f ca="1">IFERROR(VLOOKUP($I29,'Institution Evaluation'!$A$55:$F$346,4,0),IFERROR(VLOOKUP($I29,'Privacy Analyst Evaluation'!$A$46:$F$120,4,0),""))&amp;""</f>
        <v/>
      </c>
      <c r="M29" s="63" t="str">
        <f ca="1">IFERROR(VLOOKUP($I29,'Institution Evaluation'!$A$55:$F$346,6,0),IFERROR(VLOOKUP($I29,'Privacy Analyst Evaluation'!$A$46:$F$120,6,0),""))&amp;""</f>
        <v/>
      </c>
    </row>
    <row r="30" spans="1:13" ht="60.05" customHeight="1" x14ac:dyDescent="0.25">
      <c r="A30" s="63">
        <f>IFERROR(IF($A29+1&gt;'(backend scoring)'!$T$335,"",$A29+1),"")</f>
        <v>6</v>
      </c>
      <c r="B30" s="63" t="e">
        <f ca="1">_xludf.XLOOKUP($A30,'(backend scoring)'!$V$2:$V$333,'(backend scoring)'!$A$2:$A$333,"")</f>
        <v>#NAME?</v>
      </c>
      <c r="C30" s="63" t="str">
        <f ca="1">IFERROR(VLOOKUP($B30,'Institution Evaluation'!$A$55:$F$346,2,0),IFERROR(VLOOKUP($B30,'Privacy Analyst Evaluation'!$A$46:$F$120,2,0),""))&amp;""</f>
        <v/>
      </c>
      <c r="D30" s="63" t="str">
        <f ca="1">IFERROR(VLOOKUP($B30,'Institution Evaluation'!$A$55:$F$346,3,0),IFERROR(VLOOKUP($B30,'Privacy Analyst Evaluation'!$A$46:$F$120,3,0),""))&amp;""</f>
        <v/>
      </c>
      <c r="E30" s="63" t="str">
        <f ca="1">IFERROR(VLOOKUP($B30,'Institution Evaluation'!$A$55:$F$346,4,0),IFERROR(VLOOKUP($B30,'Privacy Analyst Evaluation'!$A$46:$F$120,4,0),""))&amp;""</f>
        <v/>
      </c>
      <c r="F30" s="63" t="str">
        <f ca="1">IFERROR(VLOOKUP($B30,'Institution Evaluation'!$A$55:$F$346,6,0),IFERROR(VLOOKUP($B30,'Privacy Analyst Evaluation'!$A$46:$F$120,6,0),""))&amp;""</f>
        <v/>
      </c>
      <c r="G30" s="227"/>
      <c r="H30" s="63" t="str">
        <f>IFERROR(IF($H29+1&gt;'(backend scoring)'!$Q$335,"",$H29+1),"")</f>
        <v/>
      </c>
      <c r="I30" s="63" t="e">
        <f ca="1">_xludf.XLOOKUP($H30,'(backend scoring)'!$S$2:$S$333,'(backend scoring)'!$A$2:$A$333,"")</f>
        <v>#NAME?</v>
      </c>
      <c r="J30" s="63" t="str">
        <f ca="1">IFERROR(VLOOKUP($I30,'Institution Evaluation'!$A$55:$F$346,2,0),IFERROR(VLOOKUP($I30,'Privacy Analyst Evaluation'!$A$46:$F$120,2,0),""))</f>
        <v/>
      </c>
      <c r="K30" s="63" t="str">
        <f ca="1">IFERROR(VLOOKUP($I30,'Institution Evaluation'!$A$55:$F$346,3,0),IFERROR(VLOOKUP($I30,'Privacy Analyst Evaluation'!$A$46:$F$120,3,0),""))&amp;""</f>
        <v/>
      </c>
      <c r="L30" s="63" t="str">
        <f ca="1">IFERROR(VLOOKUP($I30,'Institution Evaluation'!$A$55:$F$346,4,0),IFERROR(VLOOKUP($I30,'Privacy Analyst Evaluation'!$A$46:$F$120,4,0),""))&amp;""</f>
        <v/>
      </c>
      <c r="M30" s="63" t="str">
        <f ca="1">IFERROR(VLOOKUP($I30,'Institution Evaluation'!$A$55:$F$346,6,0),IFERROR(VLOOKUP($I30,'Privacy Analyst Evaluation'!$A$46:$F$120,6,0),""))&amp;""</f>
        <v/>
      </c>
    </row>
    <row r="31" spans="1:13" ht="60.05" customHeight="1" x14ac:dyDescent="0.25">
      <c r="A31" s="63">
        <f>IFERROR(IF($A30+1&gt;'(backend scoring)'!$T$335,"",$A30+1),"")</f>
        <v>7</v>
      </c>
      <c r="B31" s="63" t="e">
        <f ca="1">_xludf.XLOOKUP($A31,'(backend scoring)'!$V$2:$V$333,'(backend scoring)'!$A$2:$A$333,"")</f>
        <v>#NAME?</v>
      </c>
      <c r="C31" s="63" t="str">
        <f ca="1">IFERROR(VLOOKUP($B31,'Institution Evaluation'!$A$55:$F$346,2,0),IFERROR(VLOOKUP($B31,'Privacy Analyst Evaluation'!$A$46:$F$120,2,0),""))&amp;""</f>
        <v/>
      </c>
      <c r="D31" s="63" t="str">
        <f ca="1">IFERROR(VLOOKUP($B31,'Institution Evaluation'!$A$55:$F$346,3,0),IFERROR(VLOOKUP($B31,'Privacy Analyst Evaluation'!$A$46:$F$120,3,0),""))&amp;""</f>
        <v/>
      </c>
      <c r="E31" s="63" t="str">
        <f ca="1">IFERROR(VLOOKUP($B31,'Institution Evaluation'!$A$55:$F$346,4,0),IFERROR(VLOOKUP($B31,'Privacy Analyst Evaluation'!$A$46:$F$120,4,0),""))&amp;""</f>
        <v/>
      </c>
      <c r="F31" s="63" t="str">
        <f ca="1">IFERROR(VLOOKUP($B31,'Institution Evaluation'!$A$55:$F$346,6,0),IFERROR(VLOOKUP($B31,'Privacy Analyst Evaluation'!$A$46:$F$120,6,0),""))&amp;""</f>
        <v/>
      </c>
      <c r="G31" s="227"/>
      <c r="H31" s="63" t="str">
        <f>IFERROR(IF($H30+1&gt;'(backend scoring)'!$Q$335,"",$H30+1),"")</f>
        <v/>
      </c>
      <c r="I31" s="63" t="e">
        <f ca="1">_xludf.XLOOKUP($H31,'(backend scoring)'!$S$2:$S$333,'(backend scoring)'!$A$2:$A$333,"")</f>
        <v>#NAME?</v>
      </c>
      <c r="J31" s="63" t="str">
        <f ca="1">IFERROR(VLOOKUP($I31,'Institution Evaluation'!$A$55:$F$346,2,0),IFERROR(VLOOKUP($I31,'Privacy Analyst Evaluation'!$A$46:$F$120,2,0),""))</f>
        <v/>
      </c>
      <c r="K31" s="63" t="str">
        <f ca="1">IFERROR(VLOOKUP($I31,'Institution Evaluation'!$A$55:$F$346,3,0),IFERROR(VLOOKUP($I31,'Privacy Analyst Evaluation'!$A$46:$F$120,3,0),""))&amp;""</f>
        <v/>
      </c>
      <c r="L31" s="63" t="str">
        <f ca="1">IFERROR(VLOOKUP($I31,'Institution Evaluation'!$A$55:$F$346,4,0),IFERROR(VLOOKUP($I31,'Privacy Analyst Evaluation'!$A$46:$F$120,4,0),""))&amp;""</f>
        <v/>
      </c>
      <c r="M31" s="63" t="str">
        <f ca="1">IFERROR(VLOOKUP($I31,'Institution Evaluation'!$A$55:$F$346,6,0),IFERROR(VLOOKUP($I31,'Privacy Analyst Evaluation'!$A$46:$F$120,6,0),""))&amp;""</f>
        <v/>
      </c>
    </row>
    <row r="32" spans="1:13" ht="90" customHeight="1" x14ac:dyDescent="0.25">
      <c r="A32" s="63">
        <f>IFERROR(IF($A31+1&gt;'(backend scoring)'!$T$335,"",$A31+1),"")</f>
        <v>8</v>
      </c>
      <c r="B32" s="63" t="e">
        <f ca="1">_xludf.XLOOKUP($A32,'(backend scoring)'!$V$2:$V$333,'(backend scoring)'!$A$2:$A$333,"")</f>
        <v>#NAME?</v>
      </c>
      <c r="C32" s="63" t="str">
        <f ca="1">IFERROR(VLOOKUP($B32,'Institution Evaluation'!$A$55:$F$346,2,0),IFERROR(VLOOKUP($B32,'Privacy Analyst Evaluation'!$A$46:$F$120,2,0),""))&amp;""</f>
        <v/>
      </c>
      <c r="D32" s="63" t="str">
        <f ca="1">IFERROR(VLOOKUP($B32,'Institution Evaluation'!$A$55:$F$346,3,0),IFERROR(VLOOKUP($B32,'Privacy Analyst Evaluation'!$A$46:$F$120,3,0),""))&amp;""</f>
        <v/>
      </c>
      <c r="E32" s="63" t="str">
        <f ca="1">IFERROR(VLOOKUP($B32,'Institution Evaluation'!$A$55:$F$346,4,0),IFERROR(VLOOKUP($B32,'Privacy Analyst Evaluation'!$A$46:$F$120,4,0),""))&amp;""</f>
        <v/>
      </c>
      <c r="F32" s="63" t="str">
        <f ca="1">IFERROR(VLOOKUP($B32,'Institution Evaluation'!$A$55:$F$346,6,0),IFERROR(VLOOKUP($B32,'Privacy Analyst Evaluation'!$A$46:$F$120,6,0),""))&amp;""</f>
        <v/>
      </c>
      <c r="G32" s="227"/>
      <c r="H32" s="63" t="str">
        <f>IFERROR(IF($H31+1&gt;'(backend scoring)'!$Q$335,"",$H31+1),"")</f>
        <v/>
      </c>
      <c r="I32" s="63" t="e">
        <f ca="1">_xludf.XLOOKUP($H32,'(backend scoring)'!$S$2:$S$333,'(backend scoring)'!$A$2:$A$333,"")</f>
        <v>#NAME?</v>
      </c>
      <c r="J32" s="63" t="str">
        <f ca="1">IFERROR(VLOOKUP($I32,'Institution Evaluation'!$A$55:$F$346,2,0),IFERROR(VLOOKUP($I32,'Privacy Analyst Evaluation'!$A$46:$F$120,2,0),""))</f>
        <v/>
      </c>
      <c r="K32" s="63" t="str">
        <f ca="1">IFERROR(VLOOKUP($I32,'Institution Evaluation'!$A$55:$F$346,3,0),IFERROR(VLOOKUP($I32,'Privacy Analyst Evaluation'!$A$46:$F$120,3,0),""))&amp;""</f>
        <v/>
      </c>
      <c r="L32" s="63" t="str">
        <f ca="1">IFERROR(VLOOKUP($I32,'Institution Evaluation'!$A$55:$F$346,4,0),IFERROR(VLOOKUP($I32,'Privacy Analyst Evaluation'!$A$46:$F$120,4,0),""))&amp;""</f>
        <v/>
      </c>
      <c r="M32" s="63" t="str">
        <f ca="1">IFERROR(VLOOKUP($I32,'Institution Evaluation'!$A$55:$F$346,6,0),IFERROR(VLOOKUP($I32,'Privacy Analyst Evaluation'!$A$46:$F$120,6,0),""))&amp;""</f>
        <v/>
      </c>
    </row>
    <row r="33" spans="1:13" ht="60.05" customHeight="1" x14ac:dyDescent="0.25">
      <c r="A33" s="63">
        <f>IFERROR(IF($A32+1&gt;'(backend scoring)'!$T$335,"",$A32+1),"")</f>
        <v>9</v>
      </c>
      <c r="B33" s="63" t="e">
        <f ca="1">_xludf.XLOOKUP($A33,'(backend scoring)'!$V$2:$V$333,'(backend scoring)'!$A$2:$A$333,"")</f>
        <v>#NAME?</v>
      </c>
      <c r="C33" s="63" t="str">
        <f ca="1">IFERROR(VLOOKUP($B33,'Institution Evaluation'!$A$55:$F$346,2,0),IFERROR(VLOOKUP($B33,'Privacy Analyst Evaluation'!$A$46:$F$120,2,0),""))&amp;""</f>
        <v/>
      </c>
      <c r="D33" s="63" t="str">
        <f ca="1">IFERROR(VLOOKUP($B33,'Institution Evaluation'!$A$55:$F$346,3,0),IFERROR(VLOOKUP($B33,'Privacy Analyst Evaluation'!$A$46:$F$120,3,0),""))&amp;""</f>
        <v/>
      </c>
      <c r="E33" s="63" t="str">
        <f ca="1">IFERROR(VLOOKUP($B33,'Institution Evaluation'!$A$55:$F$346,4,0),IFERROR(VLOOKUP($B33,'Privacy Analyst Evaluation'!$A$46:$F$120,4,0),""))&amp;""</f>
        <v/>
      </c>
      <c r="F33" s="63" t="str">
        <f ca="1">IFERROR(VLOOKUP($B33,'Institution Evaluation'!$A$55:$F$346,6,0),IFERROR(VLOOKUP($B33,'Privacy Analyst Evaluation'!$A$46:$F$120,6,0),""))&amp;""</f>
        <v/>
      </c>
      <c r="G33" s="227"/>
      <c r="H33" s="63" t="str">
        <f>IFERROR(IF($H32+1&gt;'(backend scoring)'!$Q$335,"",$H32+1),"")</f>
        <v/>
      </c>
      <c r="I33" s="63" t="e">
        <f ca="1">_xludf.XLOOKUP($H33,'(backend scoring)'!$S$2:$S$333,'(backend scoring)'!$A$2:$A$333,"")</f>
        <v>#NAME?</v>
      </c>
      <c r="J33" s="63" t="str">
        <f ca="1">IFERROR(VLOOKUP($I33,'Institution Evaluation'!$A$55:$F$346,2,0),IFERROR(VLOOKUP($I33,'Privacy Analyst Evaluation'!$A$46:$F$120,2,0),""))</f>
        <v/>
      </c>
      <c r="K33" s="63" t="str">
        <f ca="1">IFERROR(VLOOKUP($I33,'Institution Evaluation'!$A$55:$F$346,3,0),IFERROR(VLOOKUP($I33,'Privacy Analyst Evaluation'!$A$46:$F$120,3,0),""))&amp;""</f>
        <v/>
      </c>
      <c r="L33" s="63" t="str">
        <f ca="1">IFERROR(VLOOKUP($I33,'Institution Evaluation'!$A$55:$F$346,4,0),IFERROR(VLOOKUP($I33,'Privacy Analyst Evaluation'!$A$46:$F$120,4,0),""))&amp;""</f>
        <v/>
      </c>
      <c r="M33" s="63" t="str">
        <f ca="1">IFERROR(VLOOKUP($I33,'Institution Evaluation'!$A$55:$F$346,6,0),IFERROR(VLOOKUP($I33,'Privacy Analyst Evaluation'!$A$46:$F$120,6,0),""))&amp;""</f>
        <v/>
      </c>
    </row>
    <row r="34" spans="1:13" ht="45" customHeight="1" x14ac:dyDescent="0.25">
      <c r="A34" s="63">
        <f>IFERROR(IF($A33+1&gt;'(backend scoring)'!$T$335,"",$A33+1),"")</f>
        <v>10</v>
      </c>
      <c r="B34" s="63" t="e">
        <f ca="1">_xludf.XLOOKUP($A34,'(backend scoring)'!$V$2:$V$333,'(backend scoring)'!$A$2:$A$333,"")</f>
        <v>#NAME?</v>
      </c>
      <c r="C34" s="63" t="str">
        <f ca="1">IFERROR(VLOOKUP($B34,'Institution Evaluation'!$A$55:$F$346,2,0),IFERROR(VLOOKUP($B34,'Privacy Analyst Evaluation'!$A$46:$F$120,2,0),""))&amp;""</f>
        <v/>
      </c>
      <c r="D34" s="63" t="str">
        <f ca="1">IFERROR(VLOOKUP($B34,'Institution Evaluation'!$A$55:$F$346,3,0),IFERROR(VLOOKUP($B34,'Privacy Analyst Evaluation'!$A$46:$F$120,3,0),""))&amp;""</f>
        <v/>
      </c>
      <c r="E34" s="63" t="str">
        <f ca="1">IFERROR(VLOOKUP($B34,'Institution Evaluation'!$A$55:$F$346,4,0),IFERROR(VLOOKUP($B34,'Privacy Analyst Evaluation'!$A$46:$F$120,4,0),""))&amp;""</f>
        <v/>
      </c>
      <c r="F34" s="63" t="str">
        <f ca="1">IFERROR(VLOOKUP($B34,'Institution Evaluation'!$A$55:$F$346,6,0),IFERROR(VLOOKUP($B34,'Privacy Analyst Evaluation'!$A$46:$F$120,6,0),""))&amp;""</f>
        <v/>
      </c>
      <c r="G34" s="227"/>
      <c r="H34" s="63" t="str">
        <f>IFERROR(IF($H33+1&gt;'(backend scoring)'!$Q$335,"",$H33+1),"")</f>
        <v/>
      </c>
      <c r="I34" s="63" t="e">
        <f ca="1">_xludf.XLOOKUP($H34,'(backend scoring)'!$S$2:$S$333,'(backend scoring)'!$A$2:$A$333,"")</f>
        <v>#NAME?</v>
      </c>
      <c r="J34" s="63" t="str">
        <f ca="1">IFERROR(VLOOKUP($I34,'Institution Evaluation'!$A$55:$F$346,2,0),IFERROR(VLOOKUP($I34,'Privacy Analyst Evaluation'!$A$46:$F$120,2,0),""))</f>
        <v/>
      </c>
      <c r="K34" s="63" t="str">
        <f ca="1">IFERROR(VLOOKUP($I34,'Institution Evaluation'!$A$55:$F$346,3,0),IFERROR(VLOOKUP($I34,'Privacy Analyst Evaluation'!$A$46:$F$120,3,0),""))&amp;""</f>
        <v/>
      </c>
      <c r="L34" s="63" t="str">
        <f ca="1">IFERROR(VLOOKUP($I34,'Institution Evaluation'!$A$55:$F$346,4,0),IFERROR(VLOOKUP($I34,'Privacy Analyst Evaluation'!$A$46:$F$120,4,0),""))&amp;""</f>
        <v/>
      </c>
      <c r="M34" s="63" t="str">
        <f ca="1">IFERROR(VLOOKUP($I34,'Institution Evaluation'!$A$55:$F$346,6,0),IFERROR(VLOOKUP($I34,'Privacy Analyst Evaluation'!$A$46:$F$120,6,0),""))&amp;""</f>
        <v/>
      </c>
    </row>
    <row r="35" spans="1:13" ht="45" customHeight="1" x14ac:dyDescent="0.25">
      <c r="A35" s="63">
        <f>IFERROR(IF($A34+1&gt;'(backend scoring)'!$T$335,"",$A34+1),"")</f>
        <v>11</v>
      </c>
      <c r="B35" s="63" t="e">
        <f ca="1">_xludf.XLOOKUP($A35,'(backend scoring)'!$V$2:$V$333,'(backend scoring)'!$A$2:$A$333,"")</f>
        <v>#NAME?</v>
      </c>
      <c r="C35" s="63" t="str">
        <f ca="1">IFERROR(VLOOKUP($B35,'Institution Evaluation'!$A$55:$F$346,2,0),IFERROR(VLOOKUP($B35,'Privacy Analyst Evaluation'!$A$46:$F$120,2,0),""))&amp;""</f>
        <v/>
      </c>
      <c r="D35" s="63" t="str">
        <f ca="1">IFERROR(VLOOKUP($B35,'Institution Evaluation'!$A$55:$F$346,3,0),IFERROR(VLOOKUP($B35,'Privacy Analyst Evaluation'!$A$46:$F$120,3,0),""))&amp;""</f>
        <v/>
      </c>
      <c r="E35" s="63" t="str">
        <f ca="1">IFERROR(VLOOKUP($B35,'Institution Evaluation'!$A$55:$F$346,4,0),IFERROR(VLOOKUP($B35,'Privacy Analyst Evaluation'!$A$46:$F$120,4,0),""))&amp;""</f>
        <v/>
      </c>
      <c r="F35" s="63" t="str">
        <f ca="1">IFERROR(VLOOKUP($B35,'Institution Evaluation'!$A$55:$F$346,6,0),IFERROR(VLOOKUP($B35,'Privacy Analyst Evaluation'!$A$46:$F$120,6,0),""))&amp;""</f>
        <v/>
      </c>
      <c r="G35" s="227"/>
      <c r="H35" s="63" t="str">
        <f>IFERROR(IF($H34+1&gt;'(backend scoring)'!$Q$335,"",$H34+1),"")</f>
        <v/>
      </c>
      <c r="I35" s="63" t="e">
        <f ca="1">_xludf.XLOOKUP($H35,'(backend scoring)'!$S$2:$S$333,'(backend scoring)'!$A$2:$A$333,"")</f>
        <v>#NAME?</v>
      </c>
      <c r="J35" s="63" t="str">
        <f ca="1">IFERROR(VLOOKUP($I35,'Institution Evaluation'!$A$55:$F$346,2,0),IFERROR(VLOOKUP($I35,'Privacy Analyst Evaluation'!$A$46:$F$120,2,0),""))</f>
        <v/>
      </c>
      <c r="K35" s="63" t="str">
        <f ca="1">IFERROR(VLOOKUP($I35,'Institution Evaluation'!$A$55:$F$346,3,0),IFERROR(VLOOKUP($I35,'Privacy Analyst Evaluation'!$A$46:$F$120,3,0),""))&amp;""</f>
        <v/>
      </c>
      <c r="L35" s="63" t="str">
        <f ca="1">IFERROR(VLOOKUP($I35,'Institution Evaluation'!$A$55:$F$346,4,0),IFERROR(VLOOKUP($I35,'Privacy Analyst Evaluation'!$A$46:$F$120,4,0),""))&amp;""</f>
        <v/>
      </c>
      <c r="M35" s="63" t="str">
        <f ca="1">IFERROR(VLOOKUP($I35,'Institution Evaluation'!$A$55:$F$346,6,0),IFERROR(VLOOKUP($I35,'Privacy Analyst Evaluation'!$A$46:$F$120,6,0),""))&amp;""</f>
        <v/>
      </c>
    </row>
    <row r="36" spans="1:13" ht="45" customHeight="1" x14ac:dyDescent="0.25">
      <c r="A36" s="63">
        <f>IFERROR(IF($A35+1&gt;'(backend scoring)'!$T$335,"",$A35+1),"")</f>
        <v>12</v>
      </c>
      <c r="B36" s="63" t="e">
        <f ca="1">_xludf.XLOOKUP($A36,'(backend scoring)'!$V$2:$V$333,'(backend scoring)'!$A$2:$A$333,"")</f>
        <v>#NAME?</v>
      </c>
      <c r="C36" s="63" t="str">
        <f ca="1">IFERROR(VLOOKUP($B36,'Institution Evaluation'!$A$55:$F$346,2,0),IFERROR(VLOOKUP($B36,'Privacy Analyst Evaluation'!$A$46:$F$120,2,0),""))&amp;""</f>
        <v/>
      </c>
      <c r="D36" s="63" t="str">
        <f ca="1">IFERROR(VLOOKUP($B36,'Institution Evaluation'!$A$55:$F$346,3,0),IFERROR(VLOOKUP($B36,'Privacy Analyst Evaluation'!$A$46:$F$120,3,0),""))&amp;""</f>
        <v/>
      </c>
      <c r="E36" s="63" t="str">
        <f ca="1">IFERROR(VLOOKUP($B36,'Institution Evaluation'!$A$55:$F$346,4,0),IFERROR(VLOOKUP($B36,'Privacy Analyst Evaluation'!$A$46:$F$120,4,0),""))&amp;""</f>
        <v/>
      </c>
      <c r="F36" s="63" t="str">
        <f ca="1">IFERROR(VLOOKUP($B36,'Institution Evaluation'!$A$55:$F$346,6,0),IFERROR(VLOOKUP($B36,'Privacy Analyst Evaluation'!$A$46:$F$120,6,0),""))&amp;""</f>
        <v/>
      </c>
      <c r="G36" s="227"/>
      <c r="H36" s="63" t="str">
        <f>IFERROR(IF($H35+1&gt;'(backend scoring)'!$Q$335,"",$H35+1),"")</f>
        <v/>
      </c>
      <c r="I36" s="63" t="e">
        <f ca="1">_xludf.XLOOKUP($H36,'(backend scoring)'!$S$2:$S$333,'(backend scoring)'!$A$2:$A$333,"")</f>
        <v>#NAME?</v>
      </c>
      <c r="J36" s="63" t="str">
        <f ca="1">IFERROR(VLOOKUP($I36,'Institution Evaluation'!$A$55:$F$346,2,0),IFERROR(VLOOKUP($I36,'Privacy Analyst Evaluation'!$A$46:$F$120,2,0),""))</f>
        <v/>
      </c>
      <c r="K36" s="63" t="str">
        <f ca="1">IFERROR(VLOOKUP($I36,'Institution Evaluation'!$A$55:$F$346,3,0),IFERROR(VLOOKUP($I36,'Privacy Analyst Evaluation'!$A$46:$F$120,3,0),""))&amp;""</f>
        <v/>
      </c>
      <c r="L36" s="63" t="str">
        <f ca="1">IFERROR(VLOOKUP($I36,'Institution Evaluation'!$A$55:$F$346,4,0),IFERROR(VLOOKUP($I36,'Privacy Analyst Evaluation'!$A$46:$F$120,4,0),""))&amp;""</f>
        <v/>
      </c>
      <c r="M36" s="63" t="str">
        <f ca="1">IFERROR(VLOOKUP($I36,'Institution Evaluation'!$A$55:$F$346,6,0),IFERROR(VLOOKUP($I36,'Privacy Analyst Evaluation'!$A$46:$F$120,6,0),""))&amp;""</f>
        <v/>
      </c>
    </row>
    <row r="37" spans="1:13" ht="45" customHeight="1" x14ac:dyDescent="0.25">
      <c r="A37" s="63">
        <f>IFERROR(IF($A36+1&gt;'(backend scoring)'!$T$335,"",$A36+1),"")</f>
        <v>13</v>
      </c>
      <c r="B37" s="63" t="e">
        <f ca="1">_xludf.XLOOKUP($A37,'(backend scoring)'!$V$2:$V$333,'(backend scoring)'!$A$2:$A$333,"")</f>
        <v>#NAME?</v>
      </c>
      <c r="C37" s="63" t="str">
        <f ca="1">IFERROR(VLOOKUP($B37,'Institution Evaluation'!$A$55:$F$346,2,0),IFERROR(VLOOKUP($B37,'Privacy Analyst Evaluation'!$A$46:$F$120,2,0),""))&amp;""</f>
        <v/>
      </c>
      <c r="D37" s="63" t="str">
        <f ca="1">IFERROR(VLOOKUP($B37,'Institution Evaluation'!$A$55:$F$346,3,0),IFERROR(VLOOKUP($B37,'Privacy Analyst Evaluation'!$A$46:$F$120,3,0),""))&amp;""</f>
        <v/>
      </c>
      <c r="E37" s="63" t="str">
        <f ca="1">IFERROR(VLOOKUP($B37,'Institution Evaluation'!$A$55:$F$346,4,0),IFERROR(VLOOKUP($B37,'Privacy Analyst Evaluation'!$A$46:$F$120,4,0),""))&amp;""</f>
        <v/>
      </c>
      <c r="F37" s="63" t="str">
        <f ca="1">IFERROR(VLOOKUP($B37,'Institution Evaluation'!$A$55:$F$346,6,0),IFERROR(VLOOKUP($B37,'Privacy Analyst Evaluation'!$A$46:$F$120,6,0),""))&amp;""</f>
        <v/>
      </c>
      <c r="G37" s="227"/>
      <c r="H37" s="63" t="str">
        <f>IFERROR(IF($H36+1&gt;'(backend scoring)'!$Q$335,"",$H36+1),"")</f>
        <v/>
      </c>
      <c r="I37" s="63" t="e">
        <f ca="1">_xludf.XLOOKUP($H37,'(backend scoring)'!$S$2:$S$333,'(backend scoring)'!$A$2:$A$333,"")</f>
        <v>#NAME?</v>
      </c>
      <c r="J37" s="63" t="str">
        <f ca="1">IFERROR(VLOOKUP($I37,'Institution Evaluation'!$A$55:$F$346,2,0),IFERROR(VLOOKUP($I37,'Privacy Analyst Evaluation'!$A$46:$F$120,2,0),""))</f>
        <v/>
      </c>
      <c r="K37" s="63" t="str">
        <f ca="1">IFERROR(VLOOKUP($I37,'Institution Evaluation'!$A$55:$F$346,3,0),IFERROR(VLOOKUP($I37,'Privacy Analyst Evaluation'!$A$46:$F$120,3,0),""))&amp;""</f>
        <v/>
      </c>
      <c r="L37" s="63" t="str">
        <f ca="1">IFERROR(VLOOKUP($I37,'Institution Evaluation'!$A$55:$F$346,4,0),IFERROR(VLOOKUP($I37,'Privacy Analyst Evaluation'!$A$46:$F$120,4,0),""))&amp;""</f>
        <v/>
      </c>
      <c r="M37" s="63" t="str">
        <f ca="1">IFERROR(VLOOKUP($I37,'Institution Evaluation'!$A$55:$F$346,6,0),IFERROR(VLOOKUP($I37,'Privacy Analyst Evaluation'!$A$46:$F$120,6,0),""))&amp;""</f>
        <v/>
      </c>
    </row>
    <row r="38" spans="1:13" ht="53.2" customHeight="1" x14ac:dyDescent="0.25">
      <c r="A38" s="63">
        <f>IFERROR(IF($A37+1&gt;'(backend scoring)'!$T$335,"",$A37+1),"")</f>
        <v>14</v>
      </c>
      <c r="B38" s="63" t="e">
        <f ca="1">_xludf.XLOOKUP($A38,'(backend scoring)'!$V$2:$V$333,'(backend scoring)'!$A$2:$A$333,"")</f>
        <v>#NAME?</v>
      </c>
      <c r="C38" s="63" t="str">
        <f ca="1">IFERROR(VLOOKUP($B38,'Institution Evaluation'!$A$55:$F$346,2,0),IFERROR(VLOOKUP($B38,'Privacy Analyst Evaluation'!$A$46:$F$120,2,0),""))&amp;""</f>
        <v/>
      </c>
      <c r="D38" s="63" t="str">
        <f ca="1">IFERROR(VLOOKUP($B38,'Institution Evaluation'!$A$55:$F$346,3,0),IFERROR(VLOOKUP($B38,'Privacy Analyst Evaluation'!$A$46:$F$120,3,0),""))&amp;""</f>
        <v/>
      </c>
      <c r="E38" s="63" t="str">
        <f ca="1">IFERROR(VLOOKUP($B38,'Institution Evaluation'!$A$55:$F$346,4,0),IFERROR(VLOOKUP($B38,'Privacy Analyst Evaluation'!$A$46:$F$120,4,0),""))&amp;""</f>
        <v/>
      </c>
      <c r="F38" s="63" t="str">
        <f ca="1">IFERROR(VLOOKUP($B38,'Institution Evaluation'!$A$55:$F$346,6,0),IFERROR(VLOOKUP($B38,'Privacy Analyst Evaluation'!$A$46:$F$120,6,0),""))&amp;""</f>
        <v/>
      </c>
      <c r="G38" s="227"/>
      <c r="H38" s="63" t="str">
        <f>IFERROR(IF($H37+1&gt;'(backend scoring)'!$Q$335,"",$H37+1),"")</f>
        <v/>
      </c>
      <c r="I38" s="63" t="e">
        <f ca="1">_xludf.XLOOKUP($H38,'(backend scoring)'!$S$2:$S$333,'(backend scoring)'!$A$2:$A$333,"")</f>
        <v>#NAME?</v>
      </c>
      <c r="J38" s="63" t="str">
        <f ca="1">IFERROR(VLOOKUP($I38,'Institution Evaluation'!$A$55:$F$346,2,0),IFERROR(VLOOKUP($I38,'Privacy Analyst Evaluation'!$A$46:$F$120,2,0),""))</f>
        <v/>
      </c>
      <c r="K38" s="63" t="str">
        <f ca="1">IFERROR(VLOOKUP($I38,'Institution Evaluation'!$A$55:$F$346,3,0),IFERROR(VLOOKUP($I38,'Privacy Analyst Evaluation'!$A$46:$F$120,3,0),""))&amp;""</f>
        <v/>
      </c>
      <c r="L38" s="63" t="str">
        <f ca="1">IFERROR(VLOOKUP($I38,'Institution Evaluation'!$A$55:$F$346,4,0),IFERROR(VLOOKUP($I38,'Privacy Analyst Evaluation'!$A$46:$F$120,4,0),""))&amp;""</f>
        <v/>
      </c>
      <c r="M38" s="63" t="str">
        <f ca="1">IFERROR(VLOOKUP($I38,'Institution Evaluation'!$A$55:$F$346,6,0),IFERROR(VLOOKUP($I38,'Privacy Analyst Evaluation'!$A$46:$F$120,6,0),""))&amp;""</f>
        <v/>
      </c>
    </row>
    <row r="39" spans="1:13" ht="105.05" customHeight="1" x14ac:dyDescent="0.25">
      <c r="A39" s="63">
        <f>IFERROR(IF($A38+1&gt;'(backend scoring)'!$T$335,"",$A38+1),"")</f>
        <v>15</v>
      </c>
      <c r="B39" s="63" t="e">
        <f ca="1">_xludf.XLOOKUP($A39,'(backend scoring)'!$V$2:$V$333,'(backend scoring)'!$A$2:$A$333,"")</f>
        <v>#NAME?</v>
      </c>
      <c r="C39" s="63" t="str">
        <f ca="1">IFERROR(VLOOKUP($B39,'Institution Evaluation'!$A$55:$F$346,2,0),IFERROR(VLOOKUP($B39,'Privacy Analyst Evaluation'!$A$46:$F$120,2,0),""))&amp;""</f>
        <v/>
      </c>
      <c r="D39" s="63" t="str">
        <f ca="1">IFERROR(VLOOKUP($B39,'Institution Evaluation'!$A$55:$F$346,3,0),IFERROR(VLOOKUP($B39,'Privacy Analyst Evaluation'!$A$46:$F$120,3,0),""))&amp;""</f>
        <v/>
      </c>
      <c r="E39" s="63" t="str">
        <f ca="1">IFERROR(VLOOKUP($B39,'Institution Evaluation'!$A$55:$F$346,4,0),IFERROR(VLOOKUP($B39,'Privacy Analyst Evaluation'!$A$46:$F$120,4,0),""))&amp;""</f>
        <v/>
      </c>
      <c r="F39" s="63" t="str">
        <f ca="1">IFERROR(VLOOKUP($B39,'Institution Evaluation'!$A$55:$F$346,6,0),IFERROR(VLOOKUP($B39,'Privacy Analyst Evaluation'!$A$46:$F$120,6,0),""))&amp;""</f>
        <v/>
      </c>
      <c r="G39" s="227"/>
      <c r="H39" s="63" t="str">
        <f>IFERROR(IF($H38+1&gt;'(backend scoring)'!$Q$335,"",$H38+1),"")</f>
        <v/>
      </c>
      <c r="I39" s="63" t="e">
        <f ca="1">_xludf.XLOOKUP($H39,'(backend scoring)'!$S$2:$S$333,'(backend scoring)'!$A$2:$A$333,"")</f>
        <v>#NAME?</v>
      </c>
      <c r="J39" s="63" t="str">
        <f ca="1">IFERROR(VLOOKUP($I39,'Institution Evaluation'!$A$55:$F$346,2,0),IFERROR(VLOOKUP($I39,'Privacy Analyst Evaluation'!$A$46:$F$120,2,0),""))</f>
        <v/>
      </c>
      <c r="K39" s="63" t="str">
        <f ca="1">IFERROR(VLOOKUP($I39,'Institution Evaluation'!$A$55:$F$346,3,0),IFERROR(VLOOKUP($I39,'Privacy Analyst Evaluation'!$A$46:$F$120,3,0),""))&amp;""</f>
        <v/>
      </c>
      <c r="L39" s="63" t="str">
        <f ca="1">IFERROR(VLOOKUP($I39,'Institution Evaluation'!$A$55:$F$346,4,0),IFERROR(VLOOKUP($I39,'Privacy Analyst Evaluation'!$A$46:$F$120,4,0),""))&amp;""</f>
        <v/>
      </c>
      <c r="M39" s="63" t="str">
        <f ca="1">IFERROR(VLOOKUP($I39,'Institution Evaluation'!$A$55:$F$346,6,0),IFERROR(VLOOKUP($I39,'Privacy Analyst Evaluation'!$A$46:$F$120,6,0),""))&amp;""</f>
        <v/>
      </c>
    </row>
    <row r="40" spans="1:13" ht="29.95" customHeight="1" x14ac:dyDescent="0.25">
      <c r="A40" s="63">
        <f>IFERROR(IF($A39+1&gt;'(backend scoring)'!$T$335,"",$A39+1),"")</f>
        <v>16</v>
      </c>
      <c r="B40" s="63" t="e">
        <f ca="1">_xludf.XLOOKUP($A40,'(backend scoring)'!$V$2:$V$333,'(backend scoring)'!$A$2:$A$333,"")</f>
        <v>#NAME?</v>
      </c>
      <c r="C40" s="63" t="str">
        <f ca="1">IFERROR(VLOOKUP($B40,'Institution Evaluation'!$A$55:$F$346,2,0),IFERROR(VLOOKUP($B40,'Privacy Analyst Evaluation'!$A$46:$F$120,2,0),""))&amp;""</f>
        <v/>
      </c>
      <c r="D40" s="63" t="str">
        <f ca="1">IFERROR(VLOOKUP($B40,'Institution Evaluation'!$A$55:$F$346,3,0),IFERROR(VLOOKUP($B40,'Privacy Analyst Evaluation'!$A$46:$F$120,3,0),""))&amp;""</f>
        <v/>
      </c>
      <c r="E40" s="63" t="str">
        <f ca="1">IFERROR(VLOOKUP($B40,'Institution Evaluation'!$A$55:$F$346,4,0),IFERROR(VLOOKUP($B40,'Privacy Analyst Evaluation'!$A$46:$F$120,4,0),""))&amp;""</f>
        <v/>
      </c>
      <c r="F40" s="63" t="str">
        <f ca="1">IFERROR(VLOOKUP($B40,'Institution Evaluation'!$A$55:$F$346,6,0),IFERROR(VLOOKUP($B40,'Privacy Analyst Evaluation'!$A$46:$F$120,6,0),""))&amp;""</f>
        <v/>
      </c>
      <c r="G40" s="227"/>
      <c r="H40" s="63" t="str">
        <f>IFERROR(IF($H39+1&gt;'(backend scoring)'!$Q$335,"",$H39+1),"")</f>
        <v/>
      </c>
      <c r="I40" s="63" t="e">
        <f ca="1">_xludf.XLOOKUP($H40,'(backend scoring)'!$S$2:$S$333,'(backend scoring)'!$A$2:$A$333,"")</f>
        <v>#NAME?</v>
      </c>
      <c r="J40" s="63" t="str">
        <f ca="1">IFERROR(VLOOKUP($I40,'Institution Evaluation'!$A$55:$F$346,2,0),IFERROR(VLOOKUP($I40,'Privacy Analyst Evaluation'!$A$46:$F$120,2,0),""))</f>
        <v/>
      </c>
      <c r="K40" s="63" t="str">
        <f ca="1">IFERROR(VLOOKUP($I40,'Institution Evaluation'!$A$55:$F$346,3,0),IFERROR(VLOOKUP($I40,'Privacy Analyst Evaluation'!$A$46:$F$120,3,0),""))&amp;""</f>
        <v/>
      </c>
      <c r="L40" s="63" t="str">
        <f ca="1">IFERROR(VLOOKUP($I40,'Institution Evaluation'!$A$55:$F$346,4,0),IFERROR(VLOOKUP($I40,'Privacy Analyst Evaluation'!$A$46:$F$120,4,0),""))&amp;""</f>
        <v/>
      </c>
      <c r="M40" s="63" t="str">
        <f ca="1">IFERROR(VLOOKUP($I40,'Institution Evaluation'!$A$55:$F$346,6,0),IFERROR(VLOOKUP($I40,'Privacy Analyst Evaluation'!$A$46:$F$120,6,0),""))&amp;""</f>
        <v/>
      </c>
    </row>
    <row r="41" spans="1:13" ht="90" customHeight="1" x14ac:dyDescent="0.25">
      <c r="A41" s="63">
        <f>IFERROR(IF($A40+1&gt;'(backend scoring)'!$T$335,"",$A40+1),"")</f>
        <v>17</v>
      </c>
      <c r="B41" s="63" t="e">
        <f ca="1">_xludf.XLOOKUP($A41,'(backend scoring)'!$V$2:$V$333,'(backend scoring)'!$A$2:$A$333,"")</f>
        <v>#NAME?</v>
      </c>
      <c r="C41" s="63" t="str">
        <f ca="1">IFERROR(VLOOKUP($B41,'Institution Evaluation'!$A$55:$F$346,2,0),IFERROR(VLOOKUP($B41,'Privacy Analyst Evaluation'!$A$46:$F$120,2,0),""))&amp;""</f>
        <v/>
      </c>
      <c r="D41" s="63" t="str">
        <f ca="1">IFERROR(VLOOKUP($B41,'Institution Evaluation'!$A$55:$F$346,3,0),IFERROR(VLOOKUP($B41,'Privacy Analyst Evaluation'!$A$46:$F$120,3,0),""))&amp;""</f>
        <v/>
      </c>
      <c r="E41" s="63" t="str">
        <f ca="1">IFERROR(VLOOKUP($B41,'Institution Evaluation'!$A$55:$F$346,4,0),IFERROR(VLOOKUP($B41,'Privacy Analyst Evaluation'!$A$46:$F$120,4,0),""))&amp;""</f>
        <v/>
      </c>
      <c r="F41" s="63" t="str">
        <f ca="1">IFERROR(VLOOKUP($B41,'Institution Evaluation'!$A$55:$F$346,6,0),IFERROR(VLOOKUP($B41,'Privacy Analyst Evaluation'!$A$46:$F$120,6,0),""))&amp;""</f>
        <v/>
      </c>
      <c r="G41" s="227"/>
      <c r="H41" s="63" t="str">
        <f>IFERROR(IF($H40+1&gt;'(backend scoring)'!$Q$335,"",$H40+1),"")</f>
        <v/>
      </c>
      <c r="I41" s="63" t="e">
        <f ca="1">_xludf.XLOOKUP($H41,'(backend scoring)'!$S$2:$S$333,'(backend scoring)'!$A$2:$A$333,"")</f>
        <v>#NAME?</v>
      </c>
      <c r="J41" s="63" t="str">
        <f ca="1">IFERROR(VLOOKUP($I41,'Institution Evaluation'!$A$55:$F$346,2,0),IFERROR(VLOOKUP($I41,'Privacy Analyst Evaluation'!$A$46:$F$120,2,0),""))</f>
        <v/>
      </c>
      <c r="K41" s="63" t="str">
        <f ca="1">IFERROR(VLOOKUP($I41,'Institution Evaluation'!$A$55:$F$346,3,0),IFERROR(VLOOKUP($I41,'Privacy Analyst Evaluation'!$A$46:$F$120,3,0),""))&amp;""</f>
        <v/>
      </c>
      <c r="L41" s="63" t="str">
        <f ca="1">IFERROR(VLOOKUP($I41,'Institution Evaluation'!$A$55:$F$346,4,0),IFERROR(VLOOKUP($I41,'Privacy Analyst Evaluation'!$A$46:$F$120,4,0),""))&amp;""</f>
        <v/>
      </c>
      <c r="M41" s="63" t="str">
        <f ca="1">IFERROR(VLOOKUP($I41,'Institution Evaluation'!$A$55:$F$346,6,0),IFERROR(VLOOKUP($I41,'Privacy Analyst Evaluation'!$A$46:$F$120,6,0),""))&amp;""</f>
        <v/>
      </c>
    </row>
    <row r="42" spans="1:13" ht="45" customHeight="1" x14ac:dyDescent="0.25">
      <c r="A42" s="63">
        <f>IFERROR(IF($A41+1&gt;'(backend scoring)'!$T$335,"",$A41+1),"")</f>
        <v>18</v>
      </c>
      <c r="B42" s="63" t="e">
        <f ca="1">_xludf.XLOOKUP($A42,'(backend scoring)'!$V$2:$V$333,'(backend scoring)'!$A$2:$A$333,"")</f>
        <v>#NAME?</v>
      </c>
      <c r="C42" s="63" t="str">
        <f ca="1">IFERROR(VLOOKUP($B42,'Institution Evaluation'!$A$55:$F$346,2,0),IFERROR(VLOOKUP($B42,'Privacy Analyst Evaluation'!$A$46:$F$120,2,0),""))&amp;""</f>
        <v/>
      </c>
      <c r="D42" s="63" t="str">
        <f ca="1">IFERROR(VLOOKUP($B42,'Institution Evaluation'!$A$55:$F$346,3,0),IFERROR(VLOOKUP($B42,'Privacy Analyst Evaluation'!$A$46:$F$120,3,0),""))&amp;""</f>
        <v/>
      </c>
      <c r="E42" s="63" t="str">
        <f ca="1">IFERROR(VLOOKUP($B42,'Institution Evaluation'!$A$55:$F$346,4,0),IFERROR(VLOOKUP($B42,'Privacy Analyst Evaluation'!$A$46:$F$120,4,0),""))&amp;""</f>
        <v/>
      </c>
      <c r="F42" s="63" t="str">
        <f ca="1">IFERROR(VLOOKUP($B42,'Institution Evaluation'!$A$55:$F$346,6,0),IFERROR(VLOOKUP($B42,'Privacy Analyst Evaluation'!$A$46:$F$120,6,0),""))&amp;""</f>
        <v/>
      </c>
      <c r="G42" s="227"/>
      <c r="H42" s="63" t="str">
        <f>IFERROR(IF($H41+1&gt;'(backend scoring)'!$Q$335,"",$H41+1),"")</f>
        <v/>
      </c>
      <c r="I42" s="63" t="e">
        <f ca="1">_xludf.XLOOKUP($H42,'(backend scoring)'!$S$2:$S$333,'(backend scoring)'!$A$2:$A$333,"")</f>
        <v>#NAME?</v>
      </c>
      <c r="J42" s="63" t="str">
        <f ca="1">IFERROR(VLOOKUP($I42,'Institution Evaluation'!$A$55:$F$346,2,0),IFERROR(VLOOKUP($I42,'Privacy Analyst Evaluation'!$A$46:$F$120,2,0),""))</f>
        <v/>
      </c>
      <c r="K42" s="63" t="str">
        <f ca="1">IFERROR(VLOOKUP($I42,'Institution Evaluation'!$A$55:$F$346,3,0),IFERROR(VLOOKUP($I42,'Privacy Analyst Evaluation'!$A$46:$F$120,3,0),""))&amp;""</f>
        <v/>
      </c>
      <c r="L42" s="63" t="str">
        <f ca="1">IFERROR(VLOOKUP($I42,'Institution Evaluation'!$A$55:$F$346,4,0),IFERROR(VLOOKUP($I42,'Privacy Analyst Evaluation'!$A$46:$F$120,4,0),""))&amp;""</f>
        <v/>
      </c>
      <c r="M42" s="63" t="str">
        <f ca="1">IFERROR(VLOOKUP($I42,'Institution Evaluation'!$A$55:$F$346,6,0),IFERROR(VLOOKUP($I42,'Privacy Analyst Evaluation'!$A$46:$F$120,6,0),""))&amp;""</f>
        <v/>
      </c>
    </row>
    <row r="43" spans="1:13" ht="74.95" customHeight="1" x14ac:dyDescent="0.25">
      <c r="A43" s="63">
        <f>IFERROR(IF($A42+1&gt;'(backend scoring)'!$T$335,"",$A42+1),"")</f>
        <v>19</v>
      </c>
      <c r="B43" s="63" t="e">
        <f ca="1">_xludf.XLOOKUP($A43,'(backend scoring)'!$V$2:$V$333,'(backend scoring)'!$A$2:$A$333,"")</f>
        <v>#NAME?</v>
      </c>
      <c r="C43" s="63" t="str">
        <f ca="1">IFERROR(VLOOKUP($B43,'Institution Evaluation'!$A$55:$F$346,2,0),IFERROR(VLOOKUP($B43,'Privacy Analyst Evaluation'!$A$46:$F$120,2,0),""))&amp;""</f>
        <v/>
      </c>
      <c r="D43" s="63" t="str">
        <f ca="1">IFERROR(VLOOKUP($B43,'Institution Evaluation'!$A$55:$F$346,3,0),IFERROR(VLOOKUP($B43,'Privacy Analyst Evaluation'!$A$46:$F$120,3,0),""))&amp;""</f>
        <v/>
      </c>
      <c r="E43" s="63" t="str">
        <f ca="1">IFERROR(VLOOKUP($B43,'Institution Evaluation'!$A$55:$F$346,4,0),IFERROR(VLOOKUP($B43,'Privacy Analyst Evaluation'!$A$46:$F$120,4,0),""))&amp;""</f>
        <v/>
      </c>
      <c r="F43" s="63" t="str">
        <f ca="1">IFERROR(VLOOKUP($B43,'Institution Evaluation'!$A$55:$F$346,6,0),IFERROR(VLOOKUP($B43,'Privacy Analyst Evaluation'!$A$46:$F$120,6,0),""))&amp;""</f>
        <v/>
      </c>
      <c r="G43" s="227"/>
      <c r="H43" s="63" t="str">
        <f>IFERROR(IF($H42+1&gt;'(backend scoring)'!$Q$335,"",$H42+1),"")</f>
        <v/>
      </c>
      <c r="I43" s="63" t="e">
        <f ca="1">_xludf.XLOOKUP($H43,'(backend scoring)'!$S$2:$S$333,'(backend scoring)'!$A$2:$A$333,"")</f>
        <v>#NAME?</v>
      </c>
      <c r="J43" s="63" t="str">
        <f ca="1">IFERROR(VLOOKUP($I43,'Institution Evaluation'!$A$55:$F$346,2,0),IFERROR(VLOOKUP($I43,'Privacy Analyst Evaluation'!$A$46:$F$120,2,0),""))</f>
        <v/>
      </c>
      <c r="K43" s="63" t="str">
        <f ca="1">IFERROR(VLOOKUP($I43,'Institution Evaluation'!$A$55:$F$346,3,0),IFERROR(VLOOKUP($I43,'Privacy Analyst Evaluation'!$A$46:$F$120,3,0),""))&amp;""</f>
        <v/>
      </c>
      <c r="L43" s="63" t="str">
        <f ca="1">IFERROR(VLOOKUP($I43,'Institution Evaluation'!$A$55:$F$346,4,0),IFERROR(VLOOKUP($I43,'Privacy Analyst Evaluation'!$A$46:$F$120,4,0),""))&amp;""</f>
        <v/>
      </c>
      <c r="M43" s="63" t="str">
        <f ca="1">IFERROR(VLOOKUP($I43,'Institution Evaluation'!$A$55:$F$346,6,0),IFERROR(VLOOKUP($I43,'Privacy Analyst Evaluation'!$A$46:$F$120,6,0),""))&amp;""</f>
        <v/>
      </c>
    </row>
    <row r="44" spans="1:13" ht="60.05" customHeight="1" x14ac:dyDescent="0.25">
      <c r="A44" s="63">
        <f>IFERROR(IF($A43+1&gt;'(backend scoring)'!$T$335,"",$A43+1),"")</f>
        <v>20</v>
      </c>
      <c r="B44" s="63" t="e">
        <f ca="1">_xludf.XLOOKUP($A44,'(backend scoring)'!$V$2:$V$333,'(backend scoring)'!$A$2:$A$333,"")</f>
        <v>#NAME?</v>
      </c>
      <c r="C44" s="63" t="str">
        <f ca="1">IFERROR(VLOOKUP($B44,'Institution Evaluation'!$A$55:$F$346,2,0),IFERROR(VLOOKUP($B44,'Privacy Analyst Evaluation'!$A$46:$F$120,2,0),""))&amp;""</f>
        <v/>
      </c>
      <c r="D44" s="63" t="str">
        <f ca="1">IFERROR(VLOOKUP($B44,'Institution Evaluation'!$A$55:$F$346,3,0),IFERROR(VLOOKUP($B44,'Privacy Analyst Evaluation'!$A$46:$F$120,3,0),""))&amp;""</f>
        <v/>
      </c>
      <c r="E44" s="63" t="str">
        <f ca="1">IFERROR(VLOOKUP($B44,'Institution Evaluation'!$A$55:$F$346,4,0),IFERROR(VLOOKUP($B44,'Privacy Analyst Evaluation'!$A$46:$F$120,4,0),""))&amp;""</f>
        <v/>
      </c>
      <c r="F44" s="63" t="str">
        <f ca="1">IFERROR(VLOOKUP($B44,'Institution Evaluation'!$A$55:$F$346,6,0),IFERROR(VLOOKUP($B44,'Privacy Analyst Evaluation'!$A$46:$F$120,6,0),""))&amp;""</f>
        <v/>
      </c>
      <c r="G44" s="227"/>
      <c r="H44" s="63" t="str">
        <f>IFERROR(IF($H43+1&gt;'(backend scoring)'!$Q$335,"",$H43+1),"")</f>
        <v/>
      </c>
      <c r="I44" s="63" t="e">
        <f ca="1">_xludf.XLOOKUP($H44,'(backend scoring)'!$S$2:$S$333,'(backend scoring)'!$A$2:$A$333,"")</f>
        <v>#NAME?</v>
      </c>
      <c r="J44" s="63" t="str">
        <f ca="1">IFERROR(VLOOKUP($I44,'Institution Evaluation'!$A$55:$F$346,2,0),IFERROR(VLOOKUP($I44,'Privacy Analyst Evaluation'!$A$46:$F$120,2,0),""))</f>
        <v/>
      </c>
      <c r="K44" s="63" t="str">
        <f ca="1">IFERROR(VLOOKUP($I44,'Institution Evaluation'!$A$55:$F$346,3,0),IFERROR(VLOOKUP($I44,'Privacy Analyst Evaluation'!$A$46:$F$120,3,0),""))&amp;""</f>
        <v/>
      </c>
      <c r="L44" s="63" t="str">
        <f ca="1">IFERROR(VLOOKUP($I44,'Institution Evaluation'!$A$55:$F$346,4,0),IFERROR(VLOOKUP($I44,'Privacy Analyst Evaluation'!$A$46:$F$120,4,0),""))&amp;""</f>
        <v/>
      </c>
      <c r="M44" s="63" t="str">
        <f ca="1">IFERROR(VLOOKUP($I44,'Institution Evaluation'!$A$55:$F$346,6,0),IFERROR(VLOOKUP($I44,'Privacy Analyst Evaluation'!$A$46:$F$120,6,0),""))&amp;""</f>
        <v/>
      </c>
    </row>
    <row r="45" spans="1:13" ht="60.05" customHeight="1" x14ac:dyDescent="0.25">
      <c r="A45" s="63">
        <f>IFERROR(IF($A44+1&gt;'(backend scoring)'!$T$335,"",$A44+1),"")</f>
        <v>21</v>
      </c>
      <c r="B45" s="63" t="e">
        <f ca="1">_xludf.XLOOKUP($A45,'(backend scoring)'!$V$2:$V$333,'(backend scoring)'!$A$2:$A$333,"")</f>
        <v>#NAME?</v>
      </c>
      <c r="C45" s="63" t="str">
        <f ca="1">IFERROR(VLOOKUP($B45,'Institution Evaluation'!$A$55:$F$346,2,0),IFERROR(VLOOKUP($B45,'Privacy Analyst Evaluation'!$A$46:$F$120,2,0),""))&amp;""</f>
        <v/>
      </c>
      <c r="D45" s="63" t="str">
        <f ca="1">IFERROR(VLOOKUP($B45,'Institution Evaluation'!$A$55:$F$346,3,0),IFERROR(VLOOKUP($B45,'Privacy Analyst Evaluation'!$A$46:$F$120,3,0),""))&amp;""</f>
        <v/>
      </c>
      <c r="E45" s="63" t="str">
        <f ca="1">IFERROR(VLOOKUP($B45,'Institution Evaluation'!$A$55:$F$346,4,0),IFERROR(VLOOKUP($B45,'Privacy Analyst Evaluation'!$A$46:$F$120,4,0),""))&amp;""</f>
        <v/>
      </c>
      <c r="F45" s="63" t="str">
        <f ca="1">IFERROR(VLOOKUP($B45,'Institution Evaluation'!$A$55:$F$346,6,0),IFERROR(VLOOKUP($B45,'Privacy Analyst Evaluation'!$A$46:$F$120,6,0),""))&amp;""</f>
        <v/>
      </c>
      <c r="G45" s="227"/>
      <c r="H45" s="63" t="str">
        <f>IFERROR(IF($H44+1&gt;'(backend scoring)'!$Q$335,"",$H44+1),"")</f>
        <v/>
      </c>
      <c r="I45" s="63" t="e">
        <f ca="1">_xludf.XLOOKUP($H45,'(backend scoring)'!$S$2:$S$333,'(backend scoring)'!$A$2:$A$333,"")</f>
        <v>#NAME?</v>
      </c>
      <c r="J45" s="63" t="str">
        <f ca="1">IFERROR(VLOOKUP($I45,'Institution Evaluation'!$A$55:$F$346,2,0),IFERROR(VLOOKUP($I45,'Privacy Analyst Evaluation'!$A$46:$F$120,2,0),""))</f>
        <v/>
      </c>
      <c r="K45" s="63" t="str">
        <f ca="1">IFERROR(VLOOKUP($I45,'Institution Evaluation'!$A$55:$F$346,3,0),IFERROR(VLOOKUP($I45,'Privacy Analyst Evaluation'!$A$46:$F$120,3,0),""))&amp;""</f>
        <v/>
      </c>
      <c r="L45" s="63" t="str">
        <f ca="1">IFERROR(VLOOKUP($I45,'Institution Evaluation'!$A$55:$F$346,4,0),IFERROR(VLOOKUP($I45,'Privacy Analyst Evaluation'!$A$46:$F$120,4,0),""))&amp;""</f>
        <v/>
      </c>
      <c r="M45" s="63" t="str">
        <f ca="1">IFERROR(VLOOKUP($I45,'Institution Evaluation'!$A$55:$F$346,6,0),IFERROR(VLOOKUP($I45,'Privacy Analyst Evaluation'!$A$46:$F$120,6,0),""))&amp;""</f>
        <v/>
      </c>
    </row>
    <row r="46" spans="1:13" ht="60.05" customHeight="1" x14ac:dyDescent="0.25">
      <c r="A46" s="63">
        <f>IFERROR(IF($A45+1&gt;'(backend scoring)'!$T$335,"",$A45+1),"")</f>
        <v>22</v>
      </c>
      <c r="B46" s="63" t="e">
        <f ca="1">_xludf.XLOOKUP($A46,'(backend scoring)'!$V$2:$V$333,'(backend scoring)'!$A$2:$A$333,"")</f>
        <v>#NAME?</v>
      </c>
      <c r="C46" s="63" t="str">
        <f ca="1">IFERROR(VLOOKUP($B46,'Institution Evaluation'!$A$55:$F$346,2,0),IFERROR(VLOOKUP($B46,'Privacy Analyst Evaluation'!$A$46:$F$120,2,0),""))&amp;""</f>
        <v/>
      </c>
      <c r="D46" s="63" t="str">
        <f ca="1">IFERROR(VLOOKUP($B46,'Institution Evaluation'!$A$55:$F$346,3,0),IFERROR(VLOOKUP($B46,'Privacy Analyst Evaluation'!$A$46:$F$120,3,0),""))&amp;""</f>
        <v/>
      </c>
      <c r="E46" s="63" t="str">
        <f ca="1">IFERROR(VLOOKUP($B46,'Institution Evaluation'!$A$55:$F$346,4,0),IFERROR(VLOOKUP($B46,'Privacy Analyst Evaluation'!$A$46:$F$120,4,0),""))&amp;""</f>
        <v/>
      </c>
      <c r="F46" s="63" t="str">
        <f ca="1">IFERROR(VLOOKUP($B46,'Institution Evaluation'!$A$55:$F$346,6,0),IFERROR(VLOOKUP($B46,'Privacy Analyst Evaluation'!$A$46:$F$120,6,0),""))&amp;""</f>
        <v/>
      </c>
      <c r="G46" s="227"/>
      <c r="H46" s="63" t="str">
        <f>IFERROR(IF($H45+1&gt;'(backend scoring)'!$Q$335,"",$H45+1),"")</f>
        <v/>
      </c>
      <c r="I46" s="63" t="e">
        <f ca="1">_xludf.XLOOKUP($H46,'(backend scoring)'!$S$2:$S$333,'(backend scoring)'!$A$2:$A$333,"")</f>
        <v>#NAME?</v>
      </c>
      <c r="J46" s="63" t="str">
        <f ca="1">IFERROR(VLOOKUP($I46,'Institution Evaluation'!$A$55:$F$346,2,0),IFERROR(VLOOKUP($I46,'Privacy Analyst Evaluation'!$A$46:$F$120,2,0),""))</f>
        <v/>
      </c>
      <c r="K46" s="63" t="str">
        <f ca="1">IFERROR(VLOOKUP($I46,'Institution Evaluation'!$A$55:$F$346,3,0),IFERROR(VLOOKUP($I46,'Privacy Analyst Evaluation'!$A$46:$F$120,3,0),""))&amp;""</f>
        <v/>
      </c>
      <c r="L46" s="63" t="str">
        <f ca="1">IFERROR(VLOOKUP($I46,'Institution Evaluation'!$A$55:$F$346,4,0),IFERROR(VLOOKUP($I46,'Privacy Analyst Evaluation'!$A$46:$F$120,4,0),""))&amp;""</f>
        <v/>
      </c>
      <c r="M46" s="63" t="str">
        <f ca="1">IFERROR(VLOOKUP($I46,'Institution Evaluation'!$A$55:$F$346,6,0),IFERROR(VLOOKUP($I46,'Privacy Analyst Evaluation'!$A$46:$F$120,6,0),""))&amp;""</f>
        <v/>
      </c>
    </row>
    <row r="47" spans="1:13" ht="74.95" customHeight="1" x14ac:dyDescent="0.25">
      <c r="A47" s="63">
        <f>IFERROR(IF($A46+1&gt;'(backend scoring)'!$T$335,"",$A46+1),"")</f>
        <v>23</v>
      </c>
      <c r="B47" s="63" t="e">
        <f ca="1">_xludf.XLOOKUP($A47,'(backend scoring)'!$V$2:$V$333,'(backend scoring)'!$A$2:$A$333,"")</f>
        <v>#NAME?</v>
      </c>
      <c r="C47" s="63" t="str">
        <f ca="1">IFERROR(VLOOKUP($B47,'Institution Evaluation'!$A$55:$F$346,2,0),IFERROR(VLOOKUP($B47,'Privacy Analyst Evaluation'!$A$46:$F$120,2,0),""))&amp;""</f>
        <v/>
      </c>
      <c r="D47" s="63" t="str">
        <f ca="1">IFERROR(VLOOKUP($B47,'Institution Evaluation'!$A$55:$F$346,3,0),IFERROR(VLOOKUP($B47,'Privacy Analyst Evaluation'!$A$46:$F$120,3,0),""))&amp;""</f>
        <v/>
      </c>
      <c r="E47" s="63" t="str">
        <f ca="1">IFERROR(VLOOKUP($B47,'Institution Evaluation'!$A$55:$F$346,4,0),IFERROR(VLOOKUP($B47,'Privacy Analyst Evaluation'!$A$46:$F$120,4,0),""))&amp;""</f>
        <v/>
      </c>
      <c r="F47" s="63" t="str">
        <f ca="1">IFERROR(VLOOKUP($B47,'Institution Evaluation'!$A$55:$F$346,6,0),IFERROR(VLOOKUP($B47,'Privacy Analyst Evaluation'!$A$46:$F$120,6,0),""))&amp;""</f>
        <v/>
      </c>
      <c r="G47" s="227"/>
      <c r="H47" s="63" t="str">
        <f>IFERROR(IF($H46+1&gt;'(backend scoring)'!$Q$335,"",$H46+1),"")</f>
        <v/>
      </c>
      <c r="I47" s="63" t="e">
        <f ca="1">_xludf.XLOOKUP($H47,'(backend scoring)'!$S$2:$S$333,'(backend scoring)'!$A$2:$A$333,"")</f>
        <v>#NAME?</v>
      </c>
      <c r="J47" s="63" t="str">
        <f ca="1">IFERROR(VLOOKUP($I47,'Institution Evaluation'!$A$55:$F$346,2,0),IFERROR(VLOOKUP($I47,'Privacy Analyst Evaluation'!$A$46:$F$120,2,0),""))</f>
        <v/>
      </c>
      <c r="K47" s="63" t="str">
        <f ca="1">IFERROR(VLOOKUP($I47,'Institution Evaluation'!$A$55:$F$346,3,0),IFERROR(VLOOKUP($I47,'Privacy Analyst Evaluation'!$A$46:$F$120,3,0),""))&amp;""</f>
        <v/>
      </c>
      <c r="L47" s="63" t="str">
        <f ca="1">IFERROR(VLOOKUP($I47,'Institution Evaluation'!$A$55:$F$346,4,0),IFERROR(VLOOKUP($I47,'Privacy Analyst Evaluation'!$A$46:$F$120,4,0),""))&amp;""</f>
        <v/>
      </c>
      <c r="M47" s="63" t="str">
        <f ca="1">IFERROR(VLOOKUP($I47,'Institution Evaluation'!$A$55:$F$346,6,0),IFERROR(VLOOKUP($I47,'Privacy Analyst Evaluation'!$A$46:$F$120,6,0),""))&amp;""</f>
        <v/>
      </c>
    </row>
    <row r="48" spans="1:13" ht="74.95" customHeight="1" x14ac:dyDescent="0.25">
      <c r="A48" s="63">
        <f>IFERROR(IF($A47+1&gt;'(backend scoring)'!$T$335,"",$A47+1),"")</f>
        <v>24</v>
      </c>
      <c r="B48" s="63" t="e">
        <f ca="1">_xludf.XLOOKUP($A48,'(backend scoring)'!$V$2:$V$333,'(backend scoring)'!$A$2:$A$333,"")</f>
        <v>#NAME?</v>
      </c>
      <c r="C48" s="63" t="str">
        <f ca="1">IFERROR(VLOOKUP($B48,'Institution Evaluation'!$A$55:$F$346,2,0),IFERROR(VLOOKUP($B48,'Privacy Analyst Evaluation'!$A$46:$F$120,2,0),""))&amp;""</f>
        <v/>
      </c>
      <c r="D48" s="63" t="str">
        <f ca="1">IFERROR(VLOOKUP($B48,'Institution Evaluation'!$A$55:$F$346,3,0),IFERROR(VLOOKUP($B48,'Privacy Analyst Evaluation'!$A$46:$F$120,3,0),""))&amp;""</f>
        <v/>
      </c>
      <c r="E48" s="63" t="str">
        <f ca="1">IFERROR(VLOOKUP($B48,'Institution Evaluation'!$A$55:$F$346,4,0),IFERROR(VLOOKUP($B48,'Privacy Analyst Evaluation'!$A$46:$F$120,4,0),""))&amp;""</f>
        <v/>
      </c>
      <c r="F48" s="63" t="str">
        <f ca="1">IFERROR(VLOOKUP($B48,'Institution Evaluation'!$A$55:$F$346,6,0),IFERROR(VLOOKUP($B48,'Privacy Analyst Evaluation'!$A$46:$F$120,6,0),""))&amp;""</f>
        <v/>
      </c>
      <c r="G48" s="227"/>
      <c r="H48" s="63" t="str">
        <f>IFERROR(IF($H47+1&gt;'(backend scoring)'!$Q$335,"",$H47+1),"")</f>
        <v/>
      </c>
      <c r="I48" s="63" t="e">
        <f ca="1">_xludf.XLOOKUP($H48,'(backend scoring)'!$S$2:$S$333,'(backend scoring)'!$A$2:$A$333,"")</f>
        <v>#NAME?</v>
      </c>
      <c r="J48" s="63" t="str">
        <f ca="1">IFERROR(VLOOKUP($I48,'Institution Evaluation'!$A$55:$F$346,2,0),IFERROR(VLOOKUP($I48,'Privacy Analyst Evaluation'!$A$46:$F$120,2,0),""))</f>
        <v/>
      </c>
      <c r="K48" s="63" t="str">
        <f ca="1">IFERROR(VLOOKUP($I48,'Institution Evaluation'!$A$55:$F$346,3,0),IFERROR(VLOOKUP($I48,'Privacy Analyst Evaluation'!$A$46:$F$120,3,0),""))&amp;""</f>
        <v/>
      </c>
      <c r="L48" s="63" t="str">
        <f ca="1">IFERROR(VLOOKUP($I48,'Institution Evaluation'!$A$55:$F$346,4,0),IFERROR(VLOOKUP($I48,'Privacy Analyst Evaluation'!$A$46:$F$120,4,0),""))&amp;""</f>
        <v/>
      </c>
      <c r="M48" s="63" t="str">
        <f ca="1">IFERROR(VLOOKUP($I48,'Institution Evaluation'!$A$55:$F$346,6,0),IFERROR(VLOOKUP($I48,'Privacy Analyst Evaluation'!$A$46:$F$120,6,0),""))&amp;""</f>
        <v/>
      </c>
    </row>
    <row r="49" spans="1:13" ht="60.05" customHeight="1" x14ac:dyDescent="0.25">
      <c r="A49" s="63">
        <f>IFERROR(IF($A48+1&gt;'(backend scoring)'!$T$335,"",$A48+1),"")</f>
        <v>25</v>
      </c>
      <c r="B49" s="63" t="e">
        <f ca="1">_xludf.XLOOKUP($A49,'(backend scoring)'!$V$2:$V$333,'(backend scoring)'!$A$2:$A$333,"")</f>
        <v>#NAME?</v>
      </c>
      <c r="C49" s="63" t="str">
        <f ca="1">IFERROR(VLOOKUP($B49,'Institution Evaluation'!$A$55:$F$346,2,0),IFERROR(VLOOKUP($B49,'Privacy Analyst Evaluation'!$A$46:$F$120,2,0),""))&amp;""</f>
        <v/>
      </c>
      <c r="D49" s="63" t="str">
        <f ca="1">IFERROR(VLOOKUP($B49,'Institution Evaluation'!$A$55:$F$346,3,0),IFERROR(VLOOKUP($B49,'Privacy Analyst Evaluation'!$A$46:$F$120,3,0),""))&amp;""</f>
        <v/>
      </c>
      <c r="E49" s="63" t="str">
        <f ca="1">IFERROR(VLOOKUP($B49,'Institution Evaluation'!$A$55:$F$346,4,0),IFERROR(VLOOKUP($B49,'Privacy Analyst Evaluation'!$A$46:$F$120,4,0),""))&amp;""</f>
        <v/>
      </c>
      <c r="F49" s="63" t="str">
        <f ca="1">IFERROR(VLOOKUP($B49,'Institution Evaluation'!$A$55:$F$346,6,0),IFERROR(VLOOKUP($B49,'Privacy Analyst Evaluation'!$A$46:$F$120,6,0),""))&amp;""</f>
        <v/>
      </c>
      <c r="G49" s="227"/>
      <c r="H49" s="63" t="str">
        <f>IFERROR(IF($H48+1&gt;'(backend scoring)'!$Q$335,"",$H48+1),"")</f>
        <v/>
      </c>
      <c r="I49" s="63" t="e">
        <f ca="1">_xludf.XLOOKUP($H49,'(backend scoring)'!$S$2:$S$333,'(backend scoring)'!$A$2:$A$333,"")</f>
        <v>#NAME?</v>
      </c>
      <c r="J49" s="63" t="str">
        <f ca="1">IFERROR(VLOOKUP($I49,'Institution Evaluation'!$A$55:$F$346,2,0),IFERROR(VLOOKUP($I49,'Privacy Analyst Evaluation'!$A$46:$F$120,2,0),""))</f>
        <v/>
      </c>
      <c r="K49" s="63" t="str">
        <f ca="1">IFERROR(VLOOKUP($I49,'Institution Evaluation'!$A$55:$F$346,3,0),IFERROR(VLOOKUP($I49,'Privacy Analyst Evaluation'!$A$46:$F$120,3,0),""))&amp;""</f>
        <v/>
      </c>
      <c r="L49" s="63" t="str">
        <f ca="1">IFERROR(VLOOKUP($I49,'Institution Evaluation'!$A$55:$F$346,4,0),IFERROR(VLOOKUP($I49,'Privacy Analyst Evaluation'!$A$46:$F$120,4,0),""))&amp;""</f>
        <v/>
      </c>
      <c r="M49" s="63" t="str">
        <f ca="1">IFERROR(VLOOKUP($I49,'Institution Evaluation'!$A$55:$F$346,6,0),IFERROR(VLOOKUP($I49,'Privacy Analyst Evaluation'!$A$46:$F$120,6,0),""))&amp;""</f>
        <v/>
      </c>
    </row>
    <row r="50" spans="1:13" ht="90" customHeight="1" x14ac:dyDescent="0.25">
      <c r="A50" s="63">
        <f>IFERROR(IF($A49+1&gt;'(backend scoring)'!$T$335,"",$A49+1),"")</f>
        <v>26</v>
      </c>
      <c r="B50" s="63" t="e">
        <f ca="1">_xludf.XLOOKUP($A50,'(backend scoring)'!$V$2:$V$333,'(backend scoring)'!$A$2:$A$333,"")</f>
        <v>#NAME?</v>
      </c>
      <c r="C50" s="63" t="str">
        <f ca="1">IFERROR(VLOOKUP($B50,'Institution Evaluation'!$A$55:$F$346,2,0),IFERROR(VLOOKUP($B50,'Privacy Analyst Evaluation'!$A$46:$F$120,2,0),""))&amp;""</f>
        <v/>
      </c>
      <c r="D50" s="63" t="str">
        <f ca="1">IFERROR(VLOOKUP($B50,'Institution Evaluation'!$A$55:$F$346,3,0),IFERROR(VLOOKUP($B50,'Privacy Analyst Evaluation'!$A$46:$F$120,3,0),""))&amp;""</f>
        <v/>
      </c>
      <c r="E50" s="63" t="str">
        <f ca="1">IFERROR(VLOOKUP($B50,'Institution Evaluation'!$A$55:$F$346,4,0),IFERROR(VLOOKUP($B50,'Privacy Analyst Evaluation'!$A$46:$F$120,4,0),""))&amp;""</f>
        <v/>
      </c>
      <c r="F50" s="63" t="str">
        <f ca="1">IFERROR(VLOOKUP($B50,'Institution Evaluation'!$A$55:$F$346,6,0),IFERROR(VLOOKUP($B50,'Privacy Analyst Evaluation'!$A$46:$F$120,6,0),""))&amp;""</f>
        <v/>
      </c>
      <c r="G50" s="227"/>
      <c r="H50" s="63" t="str">
        <f>IFERROR(IF($H49+1&gt;'(backend scoring)'!$Q$335,"",$H49+1),"")</f>
        <v/>
      </c>
      <c r="I50" s="63" t="e">
        <f ca="1">_xludf.XLOOKUP($H50,'(backend scoring)'!$S$2:$S$333,'(backend scoring)'!$A$2:$A$333,"")</f>
        <v>#NAME?</v>
      </c>
      <c r="J50" s="63" t="str">
        <f ca="1">IFERROR(VLOOKUP($I50,'Institution Evaluation'!$A$55:$F$346,2,0),IFERROR(VLOOKUP($I50,'Privacy Analyst Evaluation'!$A$46:$F$120,2,0),""))</f>
        <v/>
      </c>
      <c r="K50" s="63" t="str">
        <f ca="1">IFERROR(VLOOKUP($I50,'Institution Evaluation'!$A$55:$F$346,3,0),IFERROR(VLOOKUP($I50,'Privacy Analyst Evaluation'!$A$46:$F$120,3,0),""))&amp;""</f>
        <v/>
      </c>
      <c r="L50" s="63" t="str">
        <f ca="1">IFERROR(VLOOKUP($I50,'Institution Evaluation'!$A$55:$F$346,4,0),IFERROR(VLOOKUP($I50,'Privacy Analyst Evaluation'!$A$46:$F$120,4,0),""))&amp;""</f>
        <v/>
      </c>
      <c r="M50" s="63" t="str">
        <f ca="1">IFERROR(VLOOKUP($I50,'Institution Evaluation'!$A$55:$F$346,6,0),IFERROR(VLOOKUP($I50,'Privacy Analyst Evaluation'!$A$46:$F$120,6,0),""))&amp;""</f>
        <v/>
      </c>
    </row>
    <row r="51" spans="1:13" ht="60.05" customHeight="1" x14ac:dyDescent="0.25">
      <c r="A51" s="63">
        <f>IFERROR(IF($A50+1&gt;'(backend scoring)'!$T$335,"",$A50+1),"")</f>
        <v>27</v>
      </c>
      <c r="B51" s="63" t="e">
        <f ca="1">_xludf.XLOOKUP($A51,'(backend scoring)'!$V$2:$V$333,'(backend scoring)'!$A$2:$A$333,"")</f>
        <v>#NAME?</v>
      </c>
      <c r="C51" s="63" t="str">
        <f ca="1">IFERROR(VLOOKUP($B51,'Institution Evaluation'!$A$55:$F$346,2,0),IFERROR(VLOOKUP($B51,'Privacy Analyst Evaluation'!$A$46:$F$120,2,0),""))&amp;""</f>
        <v/>
      </c>
      <c r="D51" s="63" t="str">
        <f ca="1">IFERROR(VLOOKUP($B51,'Institution Evaluation'!$A$55:$F$346,3,0),IFERROR(VLOOKUP($B51,'Privacy Analyst Evaluation'!$A$46:$F$120,3,0),""))&amp;""</f>
        <v/>
      </c>
      <c r="E51" s="63" t="str">
        <f ca="1">IFERROR(VLOOKUP($B51,'Institution Evaluation'!$A$55:$F$346,4,0),IFERROR(VLOOKUP($B51,'Privacy Analyst Evaluation'!$A$46:$F$120,4,0),""))&amp;""</f>
        <v/>
      </c>
      <c r="F51" s="63" t="str">
        <f ca="1">IFERROR(VLOOKUP($B51,'Institution Evaluation'!$A$55:$F$346,6,0),IFERROR(VLOOKUP($B51,'Privacy Analyst Evaluation'!$A$46:$F$120,6,0),""))&amp;""</f>
        <v/>
      </c>
      <c r="G51" s="227"/>
      <c r="H51" s="63" t="str">
        <f>IFERROR(IF($H50+1&gt;'(backend scoring)'!$Q$335,"",$H50+1),"")</f>
        <v/>
      </c>
      <c r="I51" s="63" t="e">
        <f ca="1">_xludf.XLOOKUP($H51,'(backend scoring)'!$S$2:$S$333,'(backend scoring)'!$A$2:$A$333,"")</f>
        <v>#NAME?</v>
      </c>
      <c r="J51" s="63" t="str">
        <f ca="1">IFERROR(VLOOKUP($I51,'Institution Evaluation'!$A$55:$F$346,2,0),IFERROR(VLOOKUP($I51,'Privacy Analyst Evaluation'!$A$46:$F$120,2,0),""))</f>
        <v/>
      </c>
      <c r="K51" s="63" t="str">
        <f ca="1">IFERROR(VLOOKUP($I51,'Institution Evaluation'!$A$55:$F$346,3,0),IFERROR(VLOOKUP($I51,'Privacy Analyst Evaluation'!$A$46:$F$120,3,0),""))&amp;""</f>
        <v/>
      </c>
      <c r="L51" s="63" t="str">
        <f ca="1">IFERROR(VLOOKUP($I51,'Institution Evaluation'!$A$55:$F$346,4,0),IFERROR(VLOOKUP($I51,'Privacy Analyst Evaluation'!$A$46:$F$120,4,0),""))&amp;""</f>
        <v/>
      </c>
      <c r="M51" s="63" t="str">
        <f ca="1">IFERROR(VLOOKUP($I51,'Institution Evaluation'!$A$55:$F$346,6,0),IFERROR(VLOOKUP($I51,'Privacy Analyst Evaluation'!$A$46:$F$120,6,0),""))&amp;""</f>
        <v/>
      </c>
    </row>
    <row r="52" spans="1:13" ht="60.05" customHeight="1" x14ac:dyDescent="0.25">
      <c r="A52" s="63">
        <f>IFERROR(IF($A51+1&gt;'(backend scoring)'!$T$335,"",$A51+1),"")</f>
        <v>28</v>
      </c>
      <c r="B52" s="63" t="e">
        <f ca="1">_xludf.XLOOKUP($A52,'(backend scoring)'!$V$2:$V$333,'(backend scoring)'!$A$2:$A$333,"")</f>
        <v>#NAME?</v>
      </c>
      <c r="C52" s="63" t="str">
        <f ca="1">IFERROR(VLOOKUP($B52,'Institution Evaluation'!$A$55:$F$346,2,0),IFERROR(VLOOKUP($B52,'Privacy Analyst Evaluation'!$A$46:$F$120,2,0),""))&amp;""</f>
        <v/>
      </c>
      <c r="D52" s="63" t="str">
        <f ca="1">IFERROR(VLOOKUP($B52,'Institution Evaluation'!$A$55:$F$346,3,0),IFERROR(VLOOKUP($B52,'Privacy Analyst Evaluation'!$A$46:$F$120,3,0),""))&amp;""</f>
        <v/>
      </c>
      <c r="E52" s="63" t="str">
        <f ca="1">IFERROR(VLOOKUP($B52,'Institution Evaluation'!$A$55:$F$346,4,0),IFERROR(VLOOKUP($B52,'Privacy Analyst Evaluation'!$A$46:$F$120,4,0),""))&amp;""</f>
        <v/>
      </c>
      <c r="F52" s="63" t="str">
        <f ca="1">IFERROR(VLOOKUP($B52,'Institution Evaluation'!$A$55:$F$346,6,0),IFERROR(VLOOKUP($B52,'Privacy Analyst Evaluation'!$A$46:$F$120,6,0),""))&amp;""</f>
        <v/>
      </c>
      <c r="G52" s="227"/>
      <c r="H52" s="63" t="str">
        <f>IFERROR(IF($H51+1&gt;'(backend scoring)'!$Q$335,"",$H51+1),"")</f>
        <v/>
      </c>
      <c r="I52" s="63" t="e">
        <f ca="1">_xludf.XLOOKUP($H52,'(backend scoring)'!$S$2:$S$333,'(backend scoring)'!$A$2:$A$333,"")</f>
        <v>#NAME?</v>
      </c>
      <c r="J52" s="63" t="str">
        <f ca="1">IFERROR(VLOOKUP($I52,'Institution Evaluation'!$A$55:$F$346,2,0),IFERROR(VLOOKUP($I52,'Privacy Analyst Evaluation'!$A$46:$F$120,2,0),""))</f>
        <v/>
      </c>
      <c r="K52" s="63" t="str">
        <f ca="1">IFERROR(VLOOKUP($I52,'Institution Evaluation'!$A$55:$F$346,3,0),IFERROR(VLOOKUP($I52,'Privacy Analyst Evaluation'!$A$46:$F$120,3,0),""))&amp;""</f>
        <v/>
      </c>
      <c r="L52" s="63" t="str">
        <f ca="1">IFERROR(VLOOKUP($I52,'Institution Evaluation'!$A$55:$F$346,4,0),IFERROR(VLOOKUP($I52,'Privacy Analyst Evaluation'!$A$46:$F$120,4,0),""))&amp;""</f>
        <v/>
      </c>
      <c r="M52" s="63" t="str">
        <f ca="1">IFERROR(VLOOKUP($I52,'Institution Evaluation'!$A$55:$F$346,6,0),IFERROR(VLOOKUP($I52,'Privacy Analyst Evaluation'!$A$46:$F$120,6,0),""))&amp;""</f>
        <v/>
      </c>
    </row>
    <row r="53" spans="1:13" ht="29.95" customHeight="1" x14ac:dyDescent="0.25">
      <c r="A53" s="63">
        <f>IFERROR(IF($A52+1&gt;'(backend scoring)'!$T$335,"",$A52+1),"")</f>
        <v>29</v>
      </c>
      <c r="B53" s="63" t="e">
        <f ca="1">_xludf.XLOOKUP($A53,'(backend scoring)'!$V$2:$V$333,'(backend scoring)'!$A$2:$A$333,"")</f>
        <v>#NAME?</v>
      </c>
      <c r="C53" s="63" t="str">
        <f ca="1">IFERROR(VLOOKUP($B53,'Institution Evaluation'!$A$55:$F$346,2,0),IFERROR(VLOOKUP($B53,'Privacy Analyst Evaluation'!$A$46:$F$120,2,0),""))&amp;""</f>
        <v/>
      </c>
      <c r="D53" s="63" t="str">
        <f ca="1">IFERROR(VLOOKUP($B53,'Institution Evaluation'!$A$55:$F$346,3,0),IFERROR(VLOOKUP($B53,'Privacy Analyst Evaluation'!$A$46:$F$120,3,0),""))&amp;""</f>
        <v/>
      </c>
      <c r="E53" s="63" t="str">
        <f ca="1">IFERROR(VLOOKUP($B53,'Institution Evaluation'!$A$55:$F$346,4,0),IFERROR(VLOOKUP($B53,'Privacy Analyst Evaluation'!$A$46:$F$120,4,0),""))&amp;""</f>
        <v/>
      </c>
      <c r="F53" s="63" t="str">
        <f ca="1">IFERROR(VLOOKUP($B53,'Institution Evaluation'!$A$55:$F$346,6,0),IFERROR(VLOOKUP($B53,'Privacy Analyst Evaluation'!$A$46:$F$120,6,0),""))&amp;""</f>
        <v/>
      </c>
      <c r="G53" s="227"/>
      <c r="H53" s="63" t="str">
        <f>IFERROR(IF($H52+1&gt;'(backend scoring)'!$Q$335,"",$H52+1),"")</f>
        <v/>
      </c>
      <c r="I53" s="63" t="e">
        <f ca="1">_xludf.XLOOKUP($H53,'(backend scoring)'!$S$2:$S$333,'(backend scoring)'!$A$2:$A$333,"")</f>
        <v>#NAME?</v>
      </c>
      <c r="J53" s="63" t="str">
        <f ca="1">IFERROR(VLOOKUP($I53,'Institution Evaluation'!$A$55:$F$346,2,0),IFERROR(VLOOKUP($I53,'Privacy Analyst Evaluation'!$A$46:$F$120,2,0),""))</f>
        <v/>
      </c>
      <c r="K53" s="63" t="str">
        <f ca="1">IFERROR(VLOOKUP($I53,'Institution Evaluation'!$A$55:$F$346,3,0),IFERROR(VLOOKUP($I53,'Privacy Analyst Evaluation'!$A$46:$F$120,3,0),""))&amp;""</f>
        <v/>
      </c>
      <c r="L53" s="63" t="str">
        <f ca="1">IFERROR(VLOOKUP($I53,'Institution Evaluation'!$A$55:$F$346,4,0),IFERROR(VLOOKUP($I53,'Privacy Analyst Evaluation'!$A$46:$F$120,4,0),""))&amp;""</f>
        <v/>
      </c>
      <c r="M53" s="63" t="str">
        <f ca="1">IFERROR(VLOOKUP($I53,'Institution Evaluation'!$A$55:$F$346,6,0),IFERROR(VLOOKUP($I53,'Privacy Analyst Evaluation'!$A$46:$F$120,6,0),""))&amp;""</f>
        <v/>
      </c>
    </row>
    <row r="54" spans="1:13" ht="74.95" customHeight="1" x14ac:dyDescent="0.25">
      <c r="A54" s="63">
        <f>IFERROR(IF($A53+1&gt;'(backend scoring)'!$T$335,"",$A53+1),"")</f>
        <v>30</v>
      </c>
      <c r="B54" s="63" t="e">
        <f ca="1">_xludf.XLOOKUP($A54,'(backend scoring)'!$V$2:$V$333,'(backend scoring)'!$A$2:$A$333,"")</f>
        <v>#NAME?</v>
      </c>
      <c r="C54" s="63" t="str">
        <f ca="1">IFERROR(VLOOKUP($B54,'Institution Evaluation'!$A$55:$F$346,2,0),IFERROR(VLOOKUP($B54,'Privacy Analyst Evaluation'!$A$46:$F$120,2,0),""))&amp;""</f>
        <v/>
      </c>
      <c r="D54" s="63" t="str">
        <f ca="1">IFERROR(VLOOKUP($B54,'Institution Evaluation'!$A$55:$F$346,3,0),IFERROR(VLOOKUP($B54,'Privacy Analyst Evaluation'!$A$46:$F$120,3,0),""))&amp;""</f>
        <v/>
      </c>
      <c r="E54" s="63" t="str">
        <f ca="1">IFERROR(VLOOKUP($B54,'Institution Evaluation'!$A$55:$F$346,4,0),IFERROR(VLOOKUP($B54,'Privacy Analyst Evaluation'!$A$46:$F$120,4,0),""))&amp;""</f>
        <v/>
      </c>
      <c r="F54" s="63" t="str">
        <f ca="1">IFERROR(VLOOKUP($B54,'Institution Evaluation'!$A$55:$F$346,6,0),IFERROR(VLOOKUP($B54,'Privacy Analyst Evaluation'!$A$46:$F$120,6,0),""))&amp;""</f>
        <v/>
      </c>
      <c r="G54" s="227"/>
      <c r="H54" s="63" t="str">
        <f>IFERROR(IF($H53+1&gt;'(backend scoring)'!$Q$335,"",$H53+1),"")</f>
        <v/>
      </c>
      <c r="I54" s="63" t="e">
        <f ca="1">_xludf.XLOOKUP($H54,'(backend scoring)'!$S$2:$S$333,'(backend scoring)'!$A$2:$A$333,"")</f>
        <v>#NAME?</v>
      </c>
      <c r="J54" s="63" t="str">
        <f ca="1">IFERROR(VLOOKUP($I54,'Institution Evaluation'!$A$55:$F$346,2,0),IFERROR(VLOOKUP($I54,'Privacy Analyst Evaluation'!$A$46:$F$120,2,0),""))</f>
        <v/>
      </c>
      <c r="K54" s="63" t="str">
        <f ca="1">IFERROR(VLOOKUP($I54,'Institution Evaluation'!$A$55:$F$346,3,0),IFERROR(VLOOKUP($I54,'Privacy Analyst Evaluation'!$A$46:$F$120,3,0),""))&amp;""</f>
        <v/>
      </c>
      <c r="L54" s="63" t="str">
        <f ca="1">IFERROR(VLOOKUP($I54,'Institution Evaluation'!$A$55:$F$346,4,0),IFERROR(VLOOKUP($I54,'Privacy Analyst Evaluation'!$A$46:$F$120,4,0),""))&amp;""</f>
        <v/>
      </c>
      <c r="M54" s="63" t="str">
        <f ca="1">IFERROR(VLOOKUP($I54,'Institution Evaluation'!$A$55:$F$346,6,0),IFERROR(VLOOKUP($I54,'Privacy Analyst Evaluation'!$A$46:$F$120,6,0),""))&amp;""</f>
        <v/>
      </c>
    </row>
    <row r="55" spans="1:13" ht="90" customHeight="1" x14ac:dyDescent="0.25">
      <c r="A55" s="63">
        <f>IFERROR(IF($A54+1&gt;'(backend scoring)'!$T$335,"",$A54+1),"")</f>
        <v>31</v>
      </c>
      <c r="B55" s="63" t="e">
        <f ca="1">_xludf.XLOOKUP($A55,'(backend scoring)'!$V$2:$V$333,'(backend scoring)'!$A$2:$A$333,"")</f>
        <v>#NAME?</v>
      </c>
      <c r="C55" s="63" t="str">
        <f ca="1">IFERROR(VLOOKUP($B55,'Institution Evaluation'!$A$55:$F$346,2,0),IFERROR(VLOOKUP($B55,'Privacy Analyst Evaluation'!$A$46:$F$120,2,0),""))&amp;""</f>
        <v/>
      </c>
      <c r="D55" s="63" t="str">
        <f ca="1">IFERROR(VLOOKUP($B55,'Institution Evaluation'!$A$55:$F$346,3,0),IFERROR(VLOOKUP($B55,'Privacy Analyst Evaluation'!$A$46:$F$120,3,0),""))&amp;""</f>
        <v/>
      </c>
      <c r="E55" s="63" t="str">
        <f ca="1">IFERROR(VLOOKUP($B55,'Institution Evaluation'!$A$55:$F$346,4,0),IFERROR(VLOOKUP($B55,'Privacy Analyst Evaluation'!$A$46:$F$120,4,0),""))&amp;""</f>
        <v/>
      </c>
      <c r="F55" s="63" t="str">
        <f ca="1">IFERROR(VLOOKUP($B55,'Institution Evaluation'!$A$55:$F$346,6,0),IFERROR(VLOOKUP($B55,'Privacy Analyst Evaluation'!$A$46:$F$120,6,0),""))&amp;""</f>
        <v/>
      </c>
      <c r="G55" s="227"/>
      <c r="H55" s="63" t="str">
        <f>IFERROR(IF($H54+1&gt;'(backend scoring)'!$Q$335,"",$H54+1),"")</f>
        <v/>
      </c>
      <c r="I55" s="63" t="e">
        <f ca="1">_xludf.XLOOKUP($H55,'(backend scoring)'!$S$2:$S$333,'(backend scoring)'!$A$2:$A$333,"")</f>
        <v>#NAME?</v>
      </c>
      <c r="J55" s="63" t="str">
        <f ca="1">IFERROR(VLOOKUP($I55,'Institution Evaluation'!$A$55:$F$346,2,0),IFERROR(VLOOKUP($I55,'Privacy Analyst Evaluation'!$A$46:$F$120,2,0),""))</f>
        <v/>
      </c>
      <c r="K55" s="63" t="str">
        <f ca="1">IFERROR(VLOOKUP($I55,'Institution Evaluation'!$A$55:$F$346,3,0),IFERROR(VLOOKUP($I55,'Privacy Analyst Evaluation'!$A$46:$F$120,3,0),""))&amp;""</f>
        <v/>
      </c>
      <c r="L55" s="63" t="str">
        <f ca="1">IFERROR(VLOOKUP($I55,'Institution Evaluation'!$A$55:$F$346,4,0),IFERROR(VLOOKUP($I55,'Privacy Analyst Evaluation'!$A$46:$F$120,4,0),""))&amp;""</f>
        <v/>
      </c>
      <c r="M55" s="63" t="str">
        <f ca="1">IFERROR(VLOOKUP($I55,'Institution Evaluation'!$A$55:$F$346,6,0),IFERROR(VLOOKUP($I55,'Privacy Analyst Evaluation'!$A$46:$F$120,6,0),""))&amp;""</f>
        <v/>
      </c>
    </row>
    <row r="56" spans="1:13" ht="74.95" customHeight="1" x14ac:dyDescent="0.25">
      <c r="A56" s="63">
        <f>IFERROR(IF($A55+1&gt;'(backend scoring)'!$T$335,"",$A55+1),"")</f>
        <v>32</v>
      </c>
      <c r="B56" s="63" t="e">
        <f ca="1">_xludf.XLOOKUP($A56,'(backend scoring)'!$V$2:$V$333,'(backend scoring)'!$A$2:$A$333,"")</f>
        <v>#NAME?</v>
      </c>
      <c r="C56" s="63" t="str">
        <f ca="1">IFERROR(VLOOKUP($B56,'Institution Evaluation'!$A$55:$F$346,2,0),IFERROR(VLOOKUP($B56,'Privacy Analyst Evaluation'!$A$46:$F$120,2,0),""))&amp;""</f>
        <v/>
      </c>
      <c r="D56" s="63" t="str">
        <f ca="1">IFERROR(VLOOKUP($B56,'Institution Evaluation'!$A$55:$F$346,3,0),IFERROR(VLOOKUP($B56,'Privacy Analyst Evaluation'!$A$46:$F$120,3,0),""))&amp;""</f>
        <v/>
      </c>
      <c r="E56" s="63" t="str">
        <f ca="1">IFERROR(VLOOKUP($B56,'Institution Evaluation'!$A$55:$F$346,4,0),IFERROR(VLOOKUP($B56,'Privacy Analyst Evaluation'!$A$46:$F$120,4,0),""))&amp;""</f>
        <v/>
      </c>
      <c r="F56" s="63" t="str">
        <f ca="1">IFERROR(VLOOKUP($B56,'Institution Evaluation'!$A$55:$F$346,6,0),IFERROR(VLOOKUP($B56,'Privacy Analyst Evaluation'!$A$46:$F$120,6,0),""))&amp;""</f>
        <v/>
      </c>
      <c r="G56" s="227"/>
      <c r="H56" s="63" t="str">
        <f>IFERROR(IF($H55+1&gt;'(backend scoring)'!$Q$335,"",$H55+1),"")</f>
        <v/>
      </c>
      <c r="I56" s="63" t="e">
        <f ca="1">_xludf.XLOOKUP($H56,'(backend scoring)'!$S$2:$S$333,'(backend scoring)'!$A$2:$A$333,"")</f>
        <v>#NAME?</v>
      </c>
      <c r="J56" s="63" t="str">
        <f ca="1">IFERROR(VLOOKUP($I56,'Institution Evaluation'!$A$55:$F$346,2,0),IFERROR(VLOOKUP($I56,'Privacy Analyst Evaluation'!$A$46:$F$120,2,0),""))</f>
        <v/>
      </c>
      <c r="K56" s="63" t="str">
        <f ca="1">IFERROR(VLOOKUP($I56,'Institution Evaluation'!$A$55:$F$346,3,0),IFERROR(VLOOKUP($I56,'Privacy Analyst Evaluation'!$A$46:$F$120,3,0),""))&amp;""</f>
        <v/>
      </c>
      <c r="L56" s="63" t="str">
        <f ca="1">IFERROR(VLOOKUP($I56,'Institution Evaluation'!$A$55:$F$346,4,0),IFERROR(VLOOKUP($I56,'Privacy Analyst Evaluation'!$A$46:$F$120,4,0),""))&amp;""</f>
        <v/>
      </c>
      <c r="M56" s="63" t="str">
        <f ca="1">IFERROR(VLOOKUP($I56,'Institution Evaluation'!$A$55:$F$346,6,0),IFERROR(VLOOKUP($I56,'Privacy Analyst Evaluation'!$A$46:$F$120,6,0),""))&amp;""</f>
        <v/>
      </c>
    </row>
    <row r="57" spans="1:13" ht="45" customHeight="1" x14ac:dyDescent="0.25">
      <c r="A57" s="63">
        <f>IFERROR(IF($A56+1&gt;'(backend scoring)'!$T$335,"",$A56+1),"")</f>
        <v>33</v>
      </c>
      <c r="B57" s="63" t="e">
        <f ca="1">_xludf.XLOOKUP($A57,'(backend scoring)'!$V$2:$V$333,'(backend scoring)'!$A$2:$A$333,"")</f>
        <v>#NAME?</v>
      </c>
      <c r="C57" s="63" t="str">
        <f ca="1">IFERROR(VLOOKUP($B57,'Institution Evaluation'!$A$55:$F$346,2,0),IFERROR(VLOOKUP($B57,'Privacy Analyst Evaluation'!$A$46:$F$120,2,0),""))&amp;""</f>
        <v/>
      </c>
      <c r="D57" s="63" t="str">
        <f ca="1">IFERROR(VLOOKUP($B57,'Institution Evaluation'!$A$55:$F$346,3,0),IFERROR(VLOOKUP($B57,'Privacy Analyst Evaluation'!$A$46:$F$120,3,0),""))&amp;""</f>
        <v/>
      </c>
      <c r="E57" s="63" t="str">
        <f ca="1">IFERROR(VLOOKUP($B57,'Institution Evaluation'!$A$55:$F$346,4,0),IFERROR(VLOOKUP($B57,'Privacy Analyst Evaluation'!$A$46:$F$120,4,0),""))&amp;""</f>
        <v/>
      </c>
      <c r="F57" s="63" t="str">
        <f ca="1">IFERROR(VLOOKUP($B57,'Institution Evaluation'!$A$55:$F$346,6,0),IFERROR(VLOOKUP($B57,'Privacy Analyst Evaluation'!$A$46:$F$120,6,0),""))&amp;""</f>
        <v/>
      </c>
      <c r="G57" s="227"/>
      <c r="H57" s="63" t="str">
        <f>IFERROR(IF($H56+1&gt;'(backend scoring)'!$Q$335,"",$H56+1),"")</f>
        <v/>
      </c>
      <c r="I57" s="63" t="e">
        <f ca="1">_xludf.XLOOKUP($H57,'(backend scoring)'!$S$2:$S$333,'(backend scoring)'!$A$2:$A$333,"")</f>
        <v>#NAME?</v>
      </c>
      <c r="J57" s="63" t="str">
        <f ca="1">IFERROR(VLOOKUP($I57,'Institution Evaluation'!$A$55:$F$346,2,0),IFERROR(VLOOKUP($I57,'Privacy Analyst Evaluation'!$A$46:$F$120,2,0),""))</f>
        <v/>
      </c>
      <c r="K57" s="63" t="str">
        <f ca="1">IFERROR(VLOOKUP($I57,'Institution Evaluation'!$A$55:$F$346,3,0),IFERROR(VLOOKUP($I57,'Privacy Analyst Evaluation'!$A$46:$F$120,3,0),""))&amp;""</f>
        <v/>
      </c>
      <c r="L57" s="63" t="str">
        <f ca="1">IFERROR(VLOOKUP($I57,'Institution Evaluation'!$A$55:$F$346,4,0),IFERROR(VLOOKUP($I57,'Privacy Analyst Evaluation'!$A$46:$F$120,4,0),""))&amp;""</f>
        <v/>
      </c>
      <c r="M57" s="63" t="str">
        <f ca="1">IFERROR(VLOOKUP($I57,'Institution Evaluation'!$A$55:$F$346,6,0),IFERROR(VLOOKUP($I57,'Privacy Analyst Evaluation'!$A$46:$F$120,6,0),""))&amp;""</f>
        <v/>
      </c>
    </row>
    <row r="58" spans="1:13" ht="74.95" customHeight="1" x14ac:dyDescent="0.25">
      <c r="A58" s="63">
        <f>IFERROR(IF($A57+1&gt;'(backend scoring)'!$T$335,"",$A57+1),"")</f>
        <v>34</v>
      </c>
      <c r="B58" s="63" t="e">
        <f ca="1">_xludf.XLOOKUP($A58,'(backend scoring)'!$V$2:$V$333,'(backend scoring)'!$A$2:$A$333,"")</f>
        <v>#NAME?</v>
      </c>
      <c r="C58" s="63" t="str">
        <f ca="1">IFERROR(VLOOKUP($B58,'Institution Evaluation'!$A$55:$F$346,2,0),IFERROR(VLOOKUP($B58,'Privacy Analyst Evaluation'!$A$46:$F$120,2,0),""))&amp;""</f>
        <v/>
      </c>
      <c r="D58" s="63" t="str">
        <f ca="1">IFERROR(VLOOKUP($B58,'Institution Evaluation'!$A$55:$F$346,3,0),IFERROR(VLOOKUP($B58,'Privacy Analyst Evaluation'!$A$46:$F$120,3,0),""))&amp;""</f>
        <v/>
      </c>
      <c r="E58" s="63" t="str">
        <f ca="1">IFERROR(VLOOKUP($B58,'Institution Evaluation'!$A$55:$F$346,4,0),IFERROR(VLOOKUP($B58,'Privacy Analyst Evaluation'!$A$46:$F$120,4,0),""))&amp;""</f>
        <v/>
      </c>
      <c r="F58" s="63" t="str">
        <f ca="1">IFERROR(VLOOKUP($B58,'Institution Evaluation'!$A$55:$F$346,6,0),IFERROR(VLOOKUP($B58,'Privacy Analyst Evaluation'!$A$46:$F$120,6,0),""))&amp;""</f>
        <v/>
      </c>
      <c r="G58" s="227"/>
      <c r="H58" s="63" t="str">
        <f>IFERROR(IF($H57+1&gt;'(backend scoring)'!$Q$335,"",$H57+1),"")</f>
        <v/>
      </c>
      <c r="I58" s="63" t="e">
        <f ca="1">_xludf.XLOOKUP($H58,'(backend scoring)'!$S$2:$S$333,'(backend scoring)'!$A$2:$A$333,"")</f>
        <v>#NAME?</v>
      </c>
      <c r="J58" s="63" t="str">
        <f ca="1">IFERROR(VLOOKUP($I58,'Institution Evaluation'!$A$55:$F$346,2,0),IFERROR(VLOOKUP($I58,'Privacy Analyst Evaluation'!$A$46:$F$120,2,0),""))</f>
        <v/>
      </c>
      <c r="K58" s="63" t="str">
        <f ca="1">IFERROR(VLOOKUP($I58,'Institution Evaluation'!$A$55:$F$346,3,0),IFERROR(VLOOKUP($I58,'Privacy Analyst Evaluation'!$A$46:$F$120,3,0),""))&amp;""</f>
        <v/>
      </c>
      <c r="L58" s="63" t="str">
        <f ca="1">IFERROR(VLOOKUP($I58,'Institution Evaluation'!$A$55:$F$346,4,0),IFERROR(VLOOKUP($I58,'Privacy Analyst Evaluation'!$A$46:$F$120,4,0),""))&amp;""</f>
        <v/>
      </c>
      <c r="M58" s="63" t="str">
        <f ca="1">IFERROR(VLOOKUP($I58,'Institution Evaluation'!$A$55:$F$346,6,0),IFERROR(VLOOKUP($I58,'Privacy Analyst Evaluation'!$A$46:$F$120,6,0),""))&amp;""</f>
        <v/>
      </c>
    </row>
    <row r="59" spans="1:13" ht="105.05" customHeight="1" x14ac:dyDescent="0.25">
      <c r="A59" s="63">
        <f>IFERROR(IF($A58+1&gt;'(backend scoring)'!$T$335,"",$A58+1),"")</f>
        <v>35</v>
      </c>
      <c r="B59" s="63" t="e">
        <f ca="1">_xludf.XLOOKUP($A59,'(backend scoring)'!$V$2:$V$333,'(backend scoring)'!$A$2:$A$333,"")</f>
        <v>#NAME?</v>
      </c>
      <c r="C59" s="63" t="str">
        <f ca="1">IFERROR(VLOOKUP($B59,'Institution Evaluation'!$A$55:$F$346,2,0),IFERROR(VLOOKUP($B59,'Privacy Analyst Evaluation'!$A$46:$F$120,2,0),""))&amp;""</f>
        <v/>
      </c>
      <c r="D59" s="63" t="str">
        <f ca="1">IFERROR(VLOOKUP($B59,'Institution Evaluation'!$A$55:$F$346,3,0),IFERROR(VLOOKUP($B59,'Privacy Analyst Evaluation'!$A$46:$F$120,3,0),""))&amp;""</f>
        <v/>
      </c>
      <c r="E59" s="63" t="str">
        <f ca="1">IFERROR(VLOOKUP($B59,'Institution Evaluation'!$A$55:$F$346,4,0),IFERROR(VLOOKUP($B59,'Privacy Analyst Evaluation'!$A$46:$F$120,4,0),""))&amp;""</f>
        <v/>
      </c>
      <c r="F59" s="63" t="str">
        <f ca="1">IFERROR(VLOOKUP($B59,'Institution Evaluation'!$A$55:$F$346,6,0),IFERROR(VLOOKUP($B59,'Privacy Analyst Evaluation'!$A$46:$F$120,6,0),""))&amp;""</f>
        <v/>
      </c>
      <c r="G59" s="227"/>
      <c r="H59" s="63" t="str">
        <f>IFERROR(IF($H58+1&gt;'(backend scoring)'!$Q$335,"",$H58+1),"")</f>
        <v/>
      </c>
      <c r="I59" s="63" t="e">
        <f ca="1">_xludf.XLOOKUP($H59,'(backend scoring)'!$S$2:$S$333,'(backend scoring)'!$A$2:$A$333,"")</f>
        <v>#NAME?</v>
      </c>
      <c r="J59" s="63" t="str">
        <f ca="1">IFERROR(VLOOKUP($I59,'Institution Evaluation'!$A$55:$F$346,2,0),IFERROR(VLOOKUP($I59,'Privacy Analyst Evaluation'!$A$46:$F$120,2,0),""))</f>
        <v/>
      </c>
      <c r="K59" s="63" t="str">
        <f ca="1">IFERROR(VLOOKUP($I59,'Institution Evaluation'!$A$55:$F$346,3,0),IFERROR(VLOOKUP($I59,'Privacy Analyst Evaluation'!$A$46:$F$120,3,0),""))&amp;""</f>
        <v/>
      </c>
      <c r="L59" s="63" t="str">
        <f ca="1">IFERROR(VLOOKUP($I59,'Institution Evaluation'!$A$55:$F$346,4,0),IFERROR(VLOOKUP($I59,'Privacy Analyst Evaluation'!$A$46:$F$120,4,0),""))&amp;""</f>
        <v/>
      </c>
      <c r="M59" s="63" t="str">
        <f ca="1">IFERROR(VLOOKUP($I59,'Institution Evaluation'!$A$55:$F$346,6,0),IFERROR(VLOOKUP($I59,'Privacy Analyst Evaluation'!$A$46:$F$120,6,0),""))&amp;""</f>
        <v/>
      </c>
    </row>
    <row r="60" spans="1:13" ht="60.05" customHeight="1" x14ac:dyDescent="0.25">
      <c r="A60" s="63">
        <f>IFERROR(IF($A59+1&gt;'(backend scoring)'!$T$335,"",$A59+1),"")</f>
        <v>36</v>
      </c>
      <c r="B60" s="63" t="e">
        <f ca="1">_xludf.XLOOKUP($A60,'(backend scoring)'!$V$2:$V$333,'(backend scoring)'!$A$2:$A$333,"")</f>
        <v>#NAME?</v>
      </c>
      <c r="C60" s="63" t="str">
        <f ca="1">IFERROR(VLOOKUP($B60,'Institution Evaluation'!$A$55:$F$346,2,0),IFERROR(VLOOKUP($B60,'Privacy Analyst Evaluation'!$A$46:$F$120,2,0),""))&amp;""</f>
        <v/>
      </c>
      <c r="D60" s="63" t="str">
        <f ca="1">IFERROR(VLOOKUP($B60,'Institution Evaluation'!$A$55:$F$346,3,0),IFERROR(VLOOKUP($B60,'Privacy Analyst Evaluation'!$A$46:$F$120,3,0),""))&amp;""</f>
        <v/>
      </c>
      <c r="E60" s="63" t="str">
        <f ca="1">IFERROR(VLOOKUP($B60,'Institution Evaluation'!$A$55:$F$346,4,0),IFERROR(VLOOKUP($B60,'Privacy Analyst Evaluation'!$A$46:$F$120,4,0),""))&amp;""</f>
        <v/>
      </c>
      <c r="F60" s="63" t="str">
        <f ca="1">IFERROR(VLOOKUP($B60,'Institution Evaluation'!$A$55:$F$346,6,0),IFERROR(VLOOKUP($B60,'Privacy Analyst Evaluation'!$A$46:$F$120,6,0),""))&amp;""</f>
        <v/>
      </c>
      <c r="G60" s="227"/>
      <c r="H60" s="63" t="str">
        <f>IFERROR(IF($H59+1&gt;'(backend scoring)'!$Q$335,"",$H59+1),"")</f>
        <v/>
      </c>
      <c r="I60" s="63" t="e">
        <f ca="1">_xludf.XLOOKUP($H60,'(backend scoring)'!$S$2:$S$333,'(backend scoring)'!$A$2:$A$333,"")</f>
        <v>#NAME?</v>
      </c>
      <c r="J60" s="63" t="str">
        <f ca="1">IFERROR(VLOOKUP($I60,'Institution Evaluation'!$A$55:$F$346,2,0),IFERROR(VLOOKUP($I60,'Privacy Analyst Evaluation'!$A$46:$F$120,2,0),""))</f>
        <v/>
      </c>
      <c r="K60" s="63" t="str">
        <f ca="1">IFERROR(VLOOKUP($I60,'Institution Evaluation'!$A$55:$F$346,3,0),IFERROR(VLOOKUP($I60,'Privacy Analyst Evaluation'!$A$46:$F$120,3,0),""))&amp;""</f>
        <v/>
      </c>
      <c r="L60" s="63" t="str">
        <f ca="1">IFERROR(VLOOKUP($I60,'Institution Evaluation'!$A$55:$F$346,4,0),IFERROR(VLOOKUP($I60,'Privacy Analyst Evaluation'!$A$46:$F$120,4,0),""))&amp;""</f>
        <v/>
      </c>
      <c r="M60" s="63" t="str">
        <f ca="1">IFERROR(VLOOKUP($I60,'Institution Evaluation'!$A$55:$F$346,6,0),IFERROR(VLOOKUP($I60,'Privacy Analyst Evaluation'!$A$46:$F$120,6,0),""))&amp;""</f>
        <v/>
      </c>
    </row>
    <row r="61" spans="1:13" ht="74.95" customHeight="1" x14ac:dyDescent="0.25">
      <c r="A61" s="63">
        <f>IFERROR(IF($A60+1&gt;'(backend scoring)'!$T$335,"",$A60+1),"")</f>
        <v>37</v>
      </c>
      <c r="B61" s="63" t="e">
        <f ca="1">_xludf.XLOOKUP($A61,'(backend scoring)'!$V$2:$V$333,'(backend scoring)'!$A$2:$A$333,"")</f>
        <v>#NAME?</v>
      </c>
      <c r="C61" s="63" t="str">
        <f ca="1">IFERROR(VLOOKUP($B61,'Institution Evaluation'!$A$55:$F$346,2,0),IFERROR(VLOOKUP($B61,'Privacy Analyst Evaluation'!$A$46:$F$120,2,0),""))&amp;""</f>
        <v/>
      </c>
      <c r="D61" s="63" t="str">
        <f ca="1">IFERROR(VLOOKUP($B61,'Institution Evaluation'!$A$55:$F$346,3,0),IFERROR(VLOOKUP($B61,'Privacy Analyst Evaluation'!$A$46:$F$120,3,0),""))&amp;""</f>
        <v/>
      </c>
      <c r="E61" s="63" t="str">
        <f ca="1">IFERROR(VLOOKUP($B61,'Institution Evaluation'!$A$55:$F$346,4,0),IFERROR(VLOOKUP($B61,'Privacy Analyst Evaluation'!$A$46:$F$120,4,0),""))&amp;""</f>
        <v/>
      </c>
      <c r="F61" s="63" t="str">
        <f ca="1">IFERROR(VLOOKUP($B61,'Institution Evaluation'!$A$55:$F$346,6,0),IFERROR(VLOOKUP($B61,'Privacy Analyst Evaluation'!$A$46:$F$120,6,0),""))&amp;""</f>
        <v/>
      </c>
      <c r="G61" s="227"/>
      <c r="H61" s="63" t="str">
        <f>IFERROR(IF($H60+1&gt;'(backend scoring)'!$Q$335,"",$H60+1),"")</f>
        <v/>
      </c>
      <c r="I61" s="63" t="e">
        <f ca="1">_xludf.XLOOKUP($H61,'(backend scoring)'!$S$2:$S$333,'(backend scoring)'!$A$2:$A$333,"")</f>
        <v>#NAME?</v>
      </c>
      <c r="J61" s="63" t="str">
        <f ca="1">IFERROR(VLOOKUP($I61,'Institution Evaluation'!$A$55:$F$346,2,0),IFERROR(VLOOKUP($I61,'Privacy Analyst Evaluation'!$A$46:$F$120,2,0),""))</f>
        <v/>
      </c>
      <c r="K61" s="63" t="str">
        <f ca="1">IFERROR(VLOOKUP($I61,'Institution Evaluation'!$A$55:$F$346,3,0),IFERROR(VLOOKUP($I61,'Privacy Analyst Evaluation'!$A$46:$F$120,3,0),""))&amp;""</f>
        <v/>
      </c>
      <c r="L61" s="63" t="str">
        <f ca="1">IFERROR(VLOOKUP($I61,'Institution Evaluation'!$A$55:$F$346,4,0),IFERROR(VLOOKUP($I61,'Privacy Analyst Evaluation'!$A$46:$F$120,4,0),""))&amp;""</f>
        <v/>
      </c>
      <c r="M61" s="63" t="str">
        <f ca="1">IFERROR(VLOOKUP($I61,'Institution Evaluation'!$A$55:$F$346,6,0),IFERROR(VLOOKUP($I61,'Privacy Analyst Evaluation'!$A$46:$F$120,6,0),""))&amp;""</f>
        <v/>
      </c>
    </row>
    <row r="62" spans="1:13" ht="74.95" customHeight="1" x14ac:dyDescent="0.25">
      <c r="A62" s="63">
        <f>IFERROR(IF($A61+1&gt;'(backend scoring)'!$T$335,"",$A61+1),"")</f>
        <v>38</v>
      </c>
      <c r="B62" s="63" t="e">
        <f ca="1">_xludf.XLOOKUP($A62,'(backend scoring)'!$V$2:$V$333,'(backend scoring)'!$A$2:$A$333,"")</f>
        <v>#NAME?</v>
      </c>
      <c r="C62" s="63" t="str">
        <f ca="1">IFERROR(VLOOKUP($B62,'Institution Evaluation'!$A$55:$F$346,2,0),IFERROR(VLOOKUP($B62,'Privacy Analyst Evaluation'!$A$46:$F$120,2,0),""))&amp;""</f>
        <v/>
      </c>
      <c r="D62" s="63" t="str">
        <f ca="1">IFERROR(VLOOKUP($B62,'Institution Evaluation'!$A$55:$F$346,3,0),IFERROR(VLOOKUP($B62,'Privacy Analyst Evaluation'!$A$46:$F$120,3,0),""))&amp;""</f>
        <v/>
      </c>
      <c r="E62" s="63" t="str">
        <f ca="1">IFERROR(VLOOKUP($B62,'Institution Evaluation'!$A$55:$F$346,4,0),IFERROR(VLOOKUP($B62,'Privacy Analyst Evaluation'!$A$46:$F$120,4,0),""))&amp;""</f>
        <v/>
      </c>
      <c r="F62" s="63" t="str">
        <f ca="1">IFERROR(VLOOKUP($B62,'Institution Evaluation'!$A$55:$F$346,6,0),IFERROR(VLOOKUP($B62,'Privacy Analyst Evaluation'!$A$46:$F$120,6,0),""))&amp;""</f>
        <v/>
      </c>
      <c r="G62" s="227"/>
      <c r="H62" s="63" t="str">
        <f>IFERROR(IF($H61+1&gt;'(backend scoring)'!$Q$335,"",$H61+1),"")</f>
        <v/>
      </c>
      <c r="I62" s="63" t="e">
        <f ca="1">_xludf.XLOOKUP($H62,'(backend scoring)'!$S$2:$S$333,'(backend scoring)'!$A$2:$A$333,"")</f>
        <v>#NAME?</v>
      </c>
      <c r="J62" s="63" t="str">
        <f ca="1">IFERROR(VLOOKUP($I62,'Institution Evaluation'!$A$55:$F$346,2,0),IFERROR(VLOOKUP($I62,'Privacy Analyst Evaluation'!$A$46:$F$120,2,0),""))</f>
        <v/>
      </c>
      <c r="K62" s="63" t="str">
        <f ca="1">IFERROR(VLOOKUP($I62,'Institution Evaluation'!$A$55:$F$346,3,0),IFERROR(VLOOKUP($I62,'Privacy Analyst Evaluation'!$A$46:$F$120,3,0),""))&amp;""</f>
        <v/>
      </c>
      <c r="L62" s="63" t="str">
        <f ca="1">IFERROR(VLOOKUP($I62,'Institution Evaluation'!$A$55:$F$346,4,0),IFERROR(VLOOKUP($I62,'Privacy Analyst Evaluation'!$A$46:$F$120,4,0),""))&amp;""</f>
        <v/>
      </c>
      <c r="M62" s="63" t="str">
        <f ca="1">IFERROR(VLOOKUP($I62,'Institution Evaluation'!$A$55:$F$346,6,0),IFERROR(VLOOKUP($I62,'Privacy Analyst Evaluation'!$A$46:$F$120,6,0),""))&amp;""</f>
        <v/>
      </c>
    </row>
    <row r="63" spans="1:13" ht="60.05" customHeight="1" x14ac:dyDescent="0.25">
      <c r="A63" s="63">
        <f>IFERROR(IF($A62+1&gt;'(backend scoring)'!$T$335,"",$A62+1),"")</f>
        <v>39</v>
      </c>
      <c r="B63" s="63" t="e">
        <f ca="1">_xludf.XLOOKUP($A63,'(backend scoring)'!$V$2:$V$333,'(backend scoring)'!$A$2:$A$333,"")</f>
        <v>#NAME?</v>
      </c>
      <c r="C63" s="63" t="str">
        <f ca="1">IFERROR(VLOOKUP($B63,'Institution Evaluation'!$A$55:$F$346,2,0),IFERROR(VLOOKUP($B63,'Privacy Analyst Evaluation'!$A$46:$F$120,2,0),""))&amp;""</f>
        <v/>
      </c>
      <c r="D63" s="63" t="str">
        <f ca="1">IFERROR(VLOOKUP($B63,'Institution Evaluation'!$A$55:$F$346,3,0),IFERROR(VLOOKUP($B63,'Privacy Analyst Evaluation'!$A$46:$F$120,3,0),""))&amp;""</f>
        <v/>
      </c>
      <c r="E63" s="63" t="str">
        <f ca="1">IFERROR(VLOOKUP($B63,'Institution Evaluation'!$A$55:$F$346,4,0),IFERROR(VLOOKUP($B63,'Privacy Analyst Evaluation'!$A$46:$F$120,4,0),""))&amp;""</f>
        <v/>
      </c>
      <c r="F63" s="63" t="str">
        <f ca="1">IFERROR(VLOOKUP($B63,'Institution Evaluation'!$A$55:$F$346,6,0),IFERROR(VLOOKUP($B63,'Privacy Analyst Evaluation'!$A$46:$F$120,6,0),""))&amp;""</f>
        <v/>
      </c>
      <c r="G63" s="227"/>
      <c r="H63" s="63" t="str">
        <f>IFERROR(IF($H62+1&gt;'(backend scoring)'!$Q$335,"",$H62+1),"")</f>
        <v/>
      </c>
      <c r="I63" s="63" t="e">
        <f ca="1">_xludf.XLOOKUP($H63,'(backend scoring)'!$S$2:$S$333,'(backend scoring)'!$A$2:$A$333,"")</f>
        <v>#NAME?</v>
      </c>
      <c r="J63" s="63" t="str">
        <f ca="1">IFERROR(VLOOKUP($I63,'Institution Evaluation'!$A$55:$F$346,2,0),IFERROR(VLOOKUP($I63,'Privacy Analyst Evaluation'!$A$46:$F$120,2,0),""))</f>
        <v/>
      </c>
      <c r="K63" s="63" t="str">
        <f ca="1">IFERROR(VLOOKUP($I63,'Institution Evaluation'!$A$55:$F$346,3,0),IFERROR(VLOOKUP($I63,'Privacy Analyst Evaluation'!$A$46:$F$120,3,0),""))&amp;""</f>
        <v/>
      </c>
      <c r="L63" s="63" t="str">
        <f ca="1">IFERROR(VLOOKUP($I63,'Institution Evaluation'!$A$55:$F$346,4,0),IFERROR(VLOOKUP($I63,'Privacy Analyst Evaluation'!$A$46:$F$120,4,0),""))&amp;""</f>
        <v/>
      </c>
      <c r="M63" s="63" t="str">
        <f ca="1">IFERROR(VLOOKUP($I63,'Institution Evaluation'!$A$55:$F$346,6,0),IFERROR(VLOOKUP($I63,'Privacy Analyst Evaluation'!$A$46:$F$120,6,0),""))&amp;""</f>
        <v/>
      </c>
    </row>
    <row r="64" spans="1:13" ht="74.95" customHeight="1" x14ac:dyDescent="0.25">
      <c r="A64" s="63">
        <f>IFERROR(IF($A63+1&gt;'(backend scoring)'!$T$335,"",$A63+1),"")</f>
        <v>40</v>
      </c>
      <c r="B64" s="63" t="e">
        <f ca="1">_xludf.XLOOKUP($A64,'(backend scoring)'!$V$2:$V$333,'(backend scoring)'!$A$2:$A$333,"")</f>
        <v>#NAME?</v>
      </c>
      <c r="C64" s="63" t="str">
        <f ca="1">IFERROR(VLOOKUP($B64,'Institution Evaluation'!$A$55:$F$346,2,0),IFERROR(VLOOKUP($B64,'Privacy Analyst Evaluation'!$A$46:$F$120,2,0),""))&amp;""</f>
        <v/>
      </c>
      <c r="D64" s="63" t="str">
        <f ca="1">IFERROR(VLOOKUP($B64,'Institution Evaluation'!$A$55:$F$346,3,0),IFERROR(VLOOKUP($B64,'Privacy Analyst Evaluation'!$A$46:$F$120,3,0),""))&amp;""</f>
        <v/>
      </c>
      <c r="E64" s="63" t="str">
        <f ca="1">IFERROR(VLOOKUP($B64,'Institution Evaluation'!$A$55:$F$346,4,0),IFERROR(VLOOKUP($B64,'Privacy Analyst Evaluation'!$A$46:$F$120,4,0),""))&amp;""</f>
        <v/>
      </c>
      <c r="F64" s="63" t="str">
        <f ca="1">IFERROR(VLOOKUP($B64,'Institution Evaluation'!$A$55:$F$346,6,0),IFERROR(VLOOKUP($B64,'Privacy Analyst Evaluation'!$A$46:$F$120,6,0),""))&amp;""</f>
        <v/>
      </c>
      <c r="G64" s="227"/>
      <c r="H64" s="63" t="str">
        <f>IFERROR(IF($H63+1&gt;'(backend scoring)'!$Q$335,"",$H63+1),"")</f>
        <v/>
      </c>
      <c r="I64" s="63" t="e">
        <f ca="1">_xludf.XLOOKUP($H64,'(backend scoring)'!$S$2:$S$333,'(backend scoring)'!$A$2:$A$333,"")</f>
        <v>#NAME?</v>
      </c>
      <c r="J64" s="63" t="str">
        <f ca="1">IFERROR(VLOOKUP($I64,'Institution Evaluation'!$A$55:$F$346,2,0),IFERROR(VLOOKUP($I64,'Privacy Analyst Evaluation'!$A$46:$F$120,2,0),""))</f>
        <v/>
      </c>
      <c r="K64" s="63" t="str">
        <f ca="1">IFERROR(VLOOKUP($I64,'Institution Evaluation'!$A$55:$F$346,3,0),IFERROR(VLOOKUP($I64,'Privacy Analyst Evaluation'!$A$46:$F$120,3,0),""))&amp;""</f>
        <v/>
      </c>
      <c r="L64" s="63" t="str">
        <f ca="1">IFERROR(VLOOKUP($I64,'Institution Evaluation'!$A$55:$F$346,4,0),IFERROR(VLOOKUP($I64,'Privacy Analyst Evaluation'!$A$46:$F$120,4,0),""))&amp;""</f>
        <v/>
      </c>
      <c r="M64" s="63" t="str">
        <f ca="1">IFERROR(VLOOKUP($I64,'Institution Evaluation'!$A$55:$F$346,6,0),IFERROR(VLOOKUP($I64,'Privacy Analyst Evaluation'!$A$46:$F$120,6,0),""))&amp;""</f>
        <v/>
      </c>
    </row>
    <row r="65" spans="1:13" ht="74.95" customHeight="1" x14ac:dyDescent="0.25">
      <c r="A65" s="63">
        <f>IFERROR(IF($A64+1&gt;'(backend scoring)'!$T$335,"",$A64+1),"")</f>
        <v>41</v>
      </c>
      <c r="B65" s="63" t="e">
        <f ca="1">_xludf.XLOOKUP($A65,'(backend scoring)'!$V$2:$V$333,'(backend scoring)'!$A$2:$A$333,"")</f>
        <v>#NAME?</v>
      </c>
      <c r="C65" s="63" t="str">
        <f ca="1">IFERROR(VLOOKUP($B65,'Institution Evaluation'!$A$55:$F$346,2,0),IFERROR(VLOOKUP($B65,'Privacy Analyst Evaluation'!$A$46:$F$120,2,0),""))&amp;""</f>
        <v/>
      </c>
      <c r="D65" s="63" t="str">
        <f ca="1">IFERROR(VLOOKUP($B65,'Institution Evaluation'!$A$55:$F$346,3,0),IFERROR(VLOOKUP($B65,'Privacy Analyst Evaluation'!$A$46:$F$120,3,0),""))&amp;""</f>
        <v/>
      </c>
      <c r="E65" s="63" t="str">
        <f ca="1">IFERROR(VLOOKUP($B65,'Institution Evaluation'!$A$55:$F$346,4,0),IFERROR(VLOOKUP($B65,'Privacy Analyst Evaluation'!$A$46:$F$120,4,0),""))&amp;""</f>
        <v/>
      </c>
      <c r="F65" s="63" t="str">
        <f ca="1">IFERROR(VLOOKUP($B65,'Institution Evaluation'!$A$55:$F$346,6,0),IFERROR(VLOOKUP($B65,'Privacy Analyst Evaluation'!$A$46:$F$120,6,0),""))&amp;""</f>
        <v/>
      </c>
      <c r="G65" s="227"/>
      <c r="H65" s="63" t="str">
        <f>IFERROR(IF($H64+1&gt;'(backend scoring)'!$Q$335,"",$H64+1),"")</f>
        <v/>
      </c>
      <c r="I65" s="63" t="e">
        <f ca="1">_xludf.XLOOKUP($H65,'(backend scoring)'!$S$2:$S$333,'(backend scoring)'!$A$2:$A$333,"")</f>
        <v>#NAME?</v>
      </c>
      <c r="J65" s="63" t="str">
        <f ca="1">IFERROR(VLOOKUP($I65,'Institution Evaluation'!$A$55:$F$346,2,0),IFERROR(VLOOKUP($I65,'Privacy Analyst Evaluation'!$A$46:$F$120,2,0),""))</f>
        <v/>
      </c>
      <c r="K65" s="63" t="str">
        <f ca="1">IFERROR(VLOOKUP($I65,'Institution Evaluation'!$A$55:$F$346,3,0),IFERROR(VLOOKUP($I65,'Privacy Analyst Evaluation'!$A$46:$F$120,3,0),""))&amp;""</f>
        <v/>
      </c>
      <c r="L65" s="63" t="str">
        <f ca="1">IFERROR(VLOOKUP($I65,'Institution Evaluation'!$A$55:$F$346,4,0),IFERROR(VLOOKUP($I65,'Privacy Analyst Evaluation'!$A$46:$F$120,4,0),""))&amp;""</f>
        <v/>
      </c>
      <c r="M65" s="63" t="str">
        <f ca="1">IFERROR(VLOOKUP($I65,'Institution Evaluation'!$A$55:$F$346,6,0),IFERROR(VLOOKUP($I65,'Privacy Analyst Evaluation'!$A$46:$F$120,6,0),""))&amp;""</f>
        <v/>
      </c>
    </row>
    <row r="66" spans="1:13" ht="74.95" customHeight="1" x14ac:dyDescent="0.25">
      <c r="A66" s="63">
        <f>IFERROR(IF($A65+1&gt;'(backend scoring)'!$T$335,"",$A65+1),"")</f>
        <v>42</v>
      </c>
      <c r="B66" s="63" t="e">
        <f ca="1">_xludf.XLOOKUP($A66,'(backend scoring)'!$V$2:$V$333,'(backend scoring)'!$A$2:$A$333,"")</f>
        <v>#NAME?</v>
      </c>
      <c r="C66" s="63" t="str">
        <f ca="1">IFERROR(VLOOKUP($B66,'Institution Evaluation'!$A$55:$F$346,2,0),IFERROR(VLOOKUP($B66,'Privacy Analyst Evaluation'!$A$46:$F$120,2,0),""))&amp;""</f>
        <v/>
      </c>
      <c r="D66" s="63" t="str">
        <f ca="1">IFERROR(VLOOKUP($B66,'Institution Evaluation'!$A$55:$F$346,3,0),IFERROR(VLOOKUP($B66,'Privacy Analyst Evaluation'!$A$46:$F$120,3,0),""))&amp;""</f>
        <v/>
      </c>
      <c r="E66" s="63" t="str">
        <f ca="1">IFERROR(VLOOKUP($B66,'Institution Evaluation'!$A$55:$F$346,4,0),IFERROR(VLOOKUP($B66,'Privacy Analyst Evaluation'!$A$46:$F$120,4,0),""))&amp;""</f>
        <v/>
      </c>
      <c r="F66" s="63" t="str">
        <f ca="1">IFERROR(VLOOKUP($B66,'Institution Evaluation'!$A$55:$F$346,6,0),IFERROR(VLOOKUP($B66,'Privacy Analyst Evaluation'!$A$46:$F$120,6,0),""))&amp;""</f>
        <v/>
      </c>
      <c r="G66" s="227"/>
      <c r="H66" s="63" t="str">
        <f>IFERROR(IF($H65+1&gt;'(backend scoring)'!$Q$335,"",$H65+1),"")</f>
        <v/>
      </c>
      <c r="I66" s="63" t="e">
        <f ca="1">_xludf.XLOOKUP($H66,'(backend scoring)'!$S$2:$S$333,'(backend scoring)'!$A$2:$A$333,"")</f>
        <v>#NAME?</v>
      </c>
      <c r="J66" s="63" t="str">
        <f ca="1">IFERROR(VLOOKUP($I66,'Institution Evaluation'!$A$55:$F$346,2,0),IFERROR(VLOOKUP($I66,'Privacy Analyst Evaluation'!$A$46:$F$120,2,0),""))</f>
        <v/>
      </c>
      <c r="K66" s="63" t="str">
        <f ca="1">IFERROR(VLOOKUP($I66,'Institution Evaluation'!$A$55:$F$346,3,0),IFERROR(VLOOKUP($I66,'Privacy Analyst Evaluation'!$A$46:$F$120,3,0),""))&amp;""</f>
        <v/>
      </c>
      <c r="L66" s="63" t="str">
        <f ca="1">IFERROR(VLOOKUP($I66,'Institution Evaluation'!$A$55:$F$346,4,0),IFERROR(VLOOKUP($I66,'Privacy Analyst Evaluation'!$A$46:$F$120,4,0),""))&amp;""</f>
        <v/>
      </c>
      <c r="M66" s="63" t="str">
        <f ca="1">IFERROR(VLOOKUP($I66,'Institution Evaluation'!$A$55:$F$346,6,0),IFERROR(VLOOKUP($I66,'Privacy Analyst Evaluation'!$A$46:$F$120,6,0),""))&amp;""</f>
        <v/>
      </c>
    </row>
    <row r="67" spans="1:13" ht="74.95" customHeight="1" x14ac:dyDescent="0.25">
      <c r="A67" s="63">
        <f>IFERROR(IF($A66+1&gt;'(backend scoring)'!$T$335,"",$A66+1),"")</f>
        <v>43</v>
      </c>
      <c r="B67" s="63" t="e">
        <f ca="1">_xludf.XLOOKUP($A67,'(backend scoring)'!$V$2:$V$333,'(backend scoring)'!$A$2:$A$333,"")</f>
        <v>#NAME?</v>
      </c>
      <c r="C67" s="63" t="str">
        <f ca="1">IFERROR(VLOOKUP($B67,'Institution Evaluation'!$A$55:$F$346,2,0),IFERROR(VLOOKUP($B67,'Privacy Analyst Evaluation'!$A$46:$F$120,2,0),""))&amp;""</f>
        <v/>
      </c>
      <c r="D67" s="63" t="str">
        <f ca="1">IFERROR(VLOOKUP($B67,'Institution Evaluation'!$A$55:$F$346,3,0),IFERROR(VLOOKUP($B67,'Privacy Analyst Evaluation'!$A$46:$F$120,3,0),""))&amp;""</f>
        <v/>
      </c>
      <c r="E67" s="63" t="str">
        <f ca="1">IFERROR(VLOOKUP($B67,'Institution Evaluation'!$A$55:$F$346,4,0),IFERROR(VLOOKUP($B67,'Privacy Analyst Evaluation'!$A$46:$F$120,4,0),""))&amp;""</f>
        <v/>
      </c>
      <c r="F67" s="63" t="str">
        <f ca="1">IFERROR(VLOOKUP($B67,'Institution Evaluation'!$A$55:$F$346,6,0),IFERROR(VLOOKUP($B67,'Privacy Analyst Evaluation'!$A$46:$F$120,6,0),""))&amp;""</f>
        <v/>
      </c>
      <c r="G67" s="227"/>
      <c r="H67" s="63" t="str">
        <f>IFERROR(IF($H66+1&gt;'(backend scoring)'!$Q$335,"",$H66+1),"")</f>
        <v/>
      </c>
      <c r="I67" s="63" t="e">
        <f ca="1">_xludf.XLOOKUP($H67,'(backend scoring)'!$S$2:$S$333,'(backend scoring)'!$A$2:$A$333,"")</f>
        <v>#NAME?</v>
      </c>
      <c r="J67" s="63" t="str">
        <f ca="1">IFERROR(VLOOKUP($I67,'Institution Evaluation'!$A$55:$F$346,2,0),IFERROR(VLOOKUP($I67,'Privacy Analyst Evaluation'!$A$46:$F$120,2,0),""))</f>
        <v/>
      </c>
      <c r="K67" s="63" t="str">
        <f ca="1">IFERROR(VLOOKUP($I67,'Institution Evaluation'!$A$55:$F$346,3,0),IFERROR(VLOOKUP($I67,'Privacy Analyst Evaluation'!$A$46:$F$120,3,0),""))&amp;""</f>
        <v/>
      </c>
      <c r="L67" s="63" t="str">
        <f ca="1">IFERROR(VLOOKUP($I67,'Institution Evaluation'!$A$55:$F$346,4,0),IFERROR(VLOOKUP($I67,'Privacy Analyst Evaluation'!$A$46:$F$120,4,0),""))&amp;""</f>
        <v/>
      </c>
      <c r="M67" s="63" t="str">
        <f ca="1">IFERROR(VLOOKUP($I67,'Institution Evaluation'!$A$55:$F$346,6,0),IFERROR(VLOOKUP($I67,'Privacy Analyst Evaluation'!$A$46:$F$120,6,0),""))&amp;""</f>
        <v/>
      </c>
    </row>
    <row r="68" spans="1:13" ht="29.95" customHeight="1" x14ac:dyDescent="0.25">
      <c r="A68" s="63">
        <f>IFERROR(IF($A67+1&gt;'(backend scoring)'!$T$335,"",$A67+1),"")</f>
        <v>44</v>
      </c>
      <c r="B68" s="63" t="e">
        <f ca="1">_xludf.XLOOKUP($A68,'(backend scoring)'!$V$2:$V$333,'(backend scoring)'!$A$2:$A$333,"")</f>
        <v>#NAME?</v>
      </c>
      <c r="C68" s="63" t="str">
        <f ca="1">IFERROR(VLOOKUP($B68,'Institution Evaluation'!$A$55:$F$346,2,0),IFERROR(VLOOKUP($B68,'Privacy Analyst Evaluation'!$A$46:$F$120,2,0),""))&amp;""</f>
        <v/>
      </c>
      <c r="D68" s="63" t="str">
        <f ca="1">IFERROR(VLOOKUP($B68,'Institution Evaluation'!$A$55:$F$346,3,0),IFERROR(VLOOKUP($B68,'Privacy Analyst Evaluation'!$A$46:$F$120,3,0),""))&amp;""</f>
        <v/>
      </c>
      <c r="E68" s="63" t="str">
        <f ca="1">IFERROR(VLOOKUP($B68,'Institution Evaluation'!$A$55:$F$346,4,0),IFERROR(VLOOKUP($B68,'Privacy Analyst Evaluation'!$A$46:$F$120,4,0),""))&amp;""</f>
        <v/>
      </c>
      <c r="F68" s="63" t="str">
        <f ca="1">IFERROR(VLOOKUP($B68,'Institution Evaluation'!$A$55:$F$346,6,0),IFERROR(VLOOKUP($B68,'Privacy Analyst Evaluation'!$A$46:$F$120,6,0),""))&amp;""</f>
        <v/>
      </c>
      <c r="G68" s="227"/>
      <c r="H68" s="63" t="str">
        <f>IFERROR(IF($H67+1&gt;'(backend scoring)'!$Q$335,"",$H67+1),"")</f>
        <v/>
      </c>
      <c r="I68" s="63" t="e">
        <f ca="1">_xludf.XLOOKUP($H68,'(backend scoring)'!$S$2:$S$333,'(backend scoring)'!$A$2:$A$333,"")</f>
        <v>#NAME?</v>
      </c>
      <c r="J68" s="63" t="str">
        <f ca="1">IFERROR(VLOOKUP($I68,'Institution Evaluation'!$A$55:$F$346,2,0),IFERROR(VLOOKUP($I68,'Privacy Analyst Evaluation'!$A$46:$F$120,2,0),""))</f>
        <v/>
      </c>
      <c r="K68" s="63" t="str">
        <f ca="1">IFERROR(VLOOKUP($I68,'Institution Evaluation'!$A$55:$F$346,3,0),IFERROR(VLOOKUP($I68,'Privacy Analyst Evaluation'!$A$46:$F$120,3,0),""))&amp;""</f>
        <v/>
      </c>
      <c r="L68" s="63" t="str">
        <f ca="1">IFERROR(VLOOKUP($I68,'Institution Evaluation'!$A$55:$F$346,4,0),IFERROR(VLOOKUP($I68,'Privacy Analyst Evaluation'!$A$46:$F$120,4,0),""))&amp;""</f>
        <v/>
      </c>
      <c r="M68" s="63" t="str">
        <f ca="1">IFERROR(VLOOKUP($I68,'Institution Evaluation'!$A$55:$F$346,6,0),IFERROR(VLOOKUP($I68,'Privacy Analyst Evaluation'!$A$46:$F$120,6,0),""))&amp;""</f>
        <v/>
      </c>
    </row>
    <row r="69" spans="1:13" ht="45" customHeight="1" x14ac:dyDescent="0.25">
      <c r="A69" s="63">
        <f>IFERROR(IF($A68+1&gt;'(backend scoring)'!$T$335,"",$A68+1),"")</f>
        <v>45</v>
      </c>
      <c r="B69" s="63" t="e">
        <f ca="1">_xludf.XLOOKUP($A69,'(backend scoring)'!$V$2:$V$333,'(backend scoring)'!$A$2:$A$333,"")</f>
        <v>#NAME?</v>
      </c>
      <c r="C69" s="63" t="str">
        <f ca="1">IFERROR(VLOOKUP($B69,'Institution Evaluation'!$A$55:$F$346,2,0),IFERROR(VLOOKUP($B69,'Privacy Analyst Evaluation'!$A$46:$F$120,2,0),""))&amp;""</f>
        <v/>
      </c>
      <c r="D69" s="63" t="str">
        <f ca="1">IFERROR(VLOOKUP($B69,'Institution Evaluation'!$A$55:$F$346,3,0),IFERROR(VLOOKUP($B69,'Privacy Analyst Evaluation'!$A$46:$F$120,3,0),""))&amp;""</f>
        <v/>
      </c>
      <c r="E69" s="63" t="str">
        <f ca="1">IFERROR(VLOOKUP($B69,'Institution Evaluation'!$A$55:$F$346,4,0),IFERROR(VLOOKUP($B69,'Privacy Analyst Evaluation'!$A$46:$F$120,4,0),""))&amp;""</f>
        <v/>
      </c>
      <c r="F69" s="63" t="str">
        <f ca="1">IFERROR(VLOOKUP($B69,'Institution Evaluation'!$A$55:$F$346,6,0),IFERROR(VLOOKUP($B69,'Privacy Analyst Evaluation'!$A$46:$F$120,6,0),""))&amp;""</f>
        <v/>
      </c>
      <c r="G69" s="227"/>
      <c r="H69" s="63" t="str">
        <f>IFERROR(IF($H68+1&gt;'(backend scoring)'!$Q$335,"",$H68+1),"")</f>
        <v/>
      </c>
      <c r="I69" s="63" t="e">
        <f ca="1">_xludf.XLOOKUP($H69,'(backend scoring)'!$S$2:$S$333,'(backend scoring)'!$A$2:$A$333,"")</f>
        <v>#NAME?</v>
      </c>
      <c r="J69" s="63" t="str">
        <f ca="1">IFERROR(VLOOKUP($I69,'Institution Evaluation'!$A$55:$F$346,2,0),IFERROR(VLOOKUP($I69,'Privacy Analyst Evaluation'!$A$46:$F$120,2,0),""))</f>
        <v/>
      </c>
      <c r="K69" s="63" t="str">
        <f ca="1">IFERROR(VLOOKUP($I69,'Institution Evaluation'!$A$55:$F$346,3,0),IFERROR(VLOOKUP($I69,'Privacy Analyst Evaluation'!$A$46:$F$120,3,0),""))&amp;""</f>
        <v/>
      </c>
      <c r="L69" s="63" t="str">
        <f ca="1">IFERROR(VLOOKUP($I69,'Institution Evaluation'!$A$55:$F$346,4,0),IFERROR(VLOOKUP($I69,'Privacy Analyst Evaluation'!$A$46:$F$120,4,0),""))&amp;""</f>
        <v/>
      </c>
      <c r="M69" s="63" t="str">
        <f ca="1">IFERROR(VLOOKUP($I69,'Institution Evaluation'!$A$55:$F$346,6,0),IFERROR(VLOOKUP($I69,'Privacy Analyst Evaluation'!$A$46:$F$120,6,0),""))&amp;""</f>
        <v/>
      </c>
    </row>
    <row r="70" spans="1:13" ht="45" customHeight="1" x14ac:dyDescent="0.25">
      <c r="A70" s="63">
        <f>IFERROR(IF($A69+1&gt;'(backend scoring)'!$T$335,"",$A69+1),"")</f>
        <v>46</v>
      </c>
      <c r="B70" s="63" t="e">
        <f ca="1">_xludf.XLOOKUP($A70,'(backend scoring)'!$V$2:$V$333,'(backend scoring)'!$A$2:$A$333,"")</f>
        <v>#NAME?</v>
      </c>
      <c r="C70" s="63" t="str">
        <f ca="1">IFERROR(VLOOKUP($B70,'Institution Evaluation'!$A$55:$F$346,2,0),IFERROR(VLOOKUP($B70,'Privacy Analyst Evaluation'!$A$46:$F$120,2,0),""))&amp;""</f>
        <v/>
      </c>
      <c r="D70" s="63" t="str">
        <f ca="1">IFERROR(VLOOKUP($B70,'Institution Evaluation'!$A$55:$F$346,3,0),IFERROR(VLOOKUP($B70,'Privacy Analyst Evaluation'!$A$46:$F$120,3,0),""))&amp;""</f>
        <v/>
      </c>
      <c r="E70" s="63" t="str">
        <f ca="1">IFERROR(VLOOKUP($B70,'Institution Evaluation'!$A$55:$F$346,4,0),IFERROR(VLOOKUP($B70,'Privacy Analyst Evaluation'!$A$46:$F$120,4,0),""))&amp;""</f>
        <v/>
      </c>
      <c r="F70" s="63" t="str">
        <f ca="1">IFERROR(VLOOKUP($B70,'Institution Evaluation'!$A$55:$F$346,6,0),IFERROR(VLOOKUP($B70,'Privacy Analyst Evaluation'!$A$46:$F$120,6,0),""))&amp;""</f>
        <v/>
      </c>
      <c r="G70" s="227"/>
      <c r="H70" s="63" t="str">
        <f>IFERROR(IF($H69+1&gt;'(backend scoring)'!$Q$335,"",$H69+1),"")</f>
        <v/>
      </c>
      <c r="I70" s="63" t="e">
        <f ca="1">_xludf.XLOOKUP($H70,'(backend scoring)'!$S$2:$S$333,'(backend scoring)'!$A$2:$A$333,"")</f>
        <v>#NAME?</v>
      </c>
      <c r="J70" s="63" t="str">
        <f ca="1">IFERROR(VLOOKUP($I70,'Institution Evaluation'!$A$55:$F$346,2,0),IFERROR(VLOOKUP($I70,'Privacy Analyst Evaluation'!$A$46:$F$120,2,0),""))</f>
        <v/>
      </c>
      <c r="K70" s="63" t="str">
        <f ca="1">IFERROR(VLOOKUP($I70,'Institution Evaluation'!$A$55:$F$346,3,0),IFERROR(VLOOKUP($I70,'Privacy Analyst Evaluation'!$A$46:$F$120,3,0),""))&amp;""</f>
        <v/>
      </c>
      <c r="L70" s="63" t="str">
        <f ca="1">IFERROR(VLOOKUP($I70,'Institution Evaluation'!$A$55:$F$346,4,0),IFERROR(VLOOKUP($I70,'Privacy Analyst Evaluation'!$A$46:$F$120,4,0),""))&amp;""</f>
        <v/>
      </c>
      <c r="M70" s="63" t="str">
        <f ca="1">IFERROR(VLOOKUP($I70,'Institution Evaluation'!$A$55:$F$346,6,0),IFERROR(VLOOKUP($I70,'Privacy Analyst Evaluation'!$A$46:$F$120,6,0),""))&amp;""</f>
        <v/>
      </c>
    </row>
    <row r="71" spans="1:13" ht="45" customHeight="1" x14ac:dyDescent="0.25">
      <c r="A71" s="63">
        <f>IFERROR(IF($A70+1&gt;'(backend scoring)'!$T$335,"",$A70+1),"")</f>
        <v>47</v>
      </c>
      <c r="B71" s="63" t="e">
        <f ca="1">_xludf.XLOOKUP($A71,'(backend scoring)'!$V$2:$V$333,'(backend scoring)'!$A$2:$A$333,"")</f>
        <v>#NAME?</v>
      </c>
      <c r="C71" s="63" t="str">
        <f ca="1">IFERROR(VLOOKUP($B71,'Institution Evaluation'!$A$55:$F$346,2,0),IFERROR(VLOOKUP($B71,'Privacy Analyst Evaluation'!$A$46:$F$120,2,0),""))&amp;""</f>
        <v/>
      </c>
      <c r="D71" s="63" t="str">
        <f ca="1">IFERROR(VLOOKUP($B71,'Institution Evaluation'!$A$55:$F$346,3,0),IFERROR(VLOOKUP($B71,'Privacy Analyst Evaluation'!$A$46:$F$120,3,0),""))&amp;""</f>
        <v/>
      </c>
      <c r="E71" s="63" t="str">
        <f ca="1">IFERROR(VLOOKUP($B71,'Institution Evaluation'!$A$55:$F$346,4,0),IFERROR(VLOOKUP($B71,'Privacy Analyst Evaluation'!$A$46:$F$120,4,0),""))&amp;""</f>
        <v/>
      </c>
      <c r="F71" s="63" t="str">
        <f ca="1">IFERROR(VLOOKUP($B71,'Institution Evaluation'!$A$55:$F$346,6,0),IFERROR(VLOOKUP($B71,'Privacy Analyst Evaluation'!$A$46:$F$120,6,0),""))&amp;""</f>
        <v/>
      </c>
      <c r="G71" s="227"/>
      <c r="H71" s="63" t="str">
        <f>IFERROR(IF($H70+1&gt;'(backend scoring)'!$Q$335,"",$H70+1),"")</f>
        <v/>
      </c>
      <c r="I71" s="63" t="e">
        <f ca="1">_xludf.XLOOKUP($H71,'(backend scoring)'!$S$2:$S$333,'(backend scoring)'!$A$2:$A$333,"")</f>
        <v>#NAME?</v>
      </c>
      <c r="J71" s="63" t="str">
        <f ca="1">IFERROR(VLOOKUP($I71,'Institution Evaluation'!$A$55:$F$346,2,0),IFERROR(VLOOKUP($I71,'Privacy Analyst Evaluation'!$A$46:$F$120,2,0),""))</f>
        <v/>
      </c>
      <c r="K71" s="63" t="str">
        <f ca="1">IFERROR(VLOOKUP($I71,'Institution Evaluation'!$A$55:$F$346,3,0),IFERROR(VLOOKUP($I71,'Privacy Analyst Evaluation'!$A$46:$F$120,3,0),""))&amp;""</f>
        <v/>
      </c>
      <c r="L71" s="63" t="str">
        <f ca="1">IFERROR(VLOOKUP($I71,'Institution Evaluation'!$A$55:$F$346,4,0),IFERROR(VLOOKUP($I71,'Privacy Analyst Evaluation'!$A$46:$F$120,4,0),""))&amp;""</f>
        <v/>
      </c>
      <c r="M71" s="63" t="str">
        <f ca="1">IFERROR(VLOOKUP($I71,'Institution Evaluation'!$A$55:$F$346,6,0),IFERROR(VLOOKUP($I71,'Privacy Analyst Evaluation'!$A$46:$F$120,6,0),""))&amp;""</f>
        <v/>
      </c>
    </row>
    <row r="72" spans="1:13" ht="29.95" customHeight="1" x14ac:dyDescent="0.25">
      <c r="A72" s="63">
        <f>IFERROR(IF($A71+1&gt;'(backend scoring)'!$T$335,"",$A71+1),"")</f>
        <v>48</v>
      </c>
      <c r="B72" s="63" t="e">
        <f ca="1">_xludf.XLOOKUP($A72,'(backend scoring)'!$V$2:$V$333,'(backend scoring)'!$A$2:$A$333,"")</f>
        <v>#NAME?</v>
      </c>
      <c r="C72" s="63" t="str">
        <f ca="1">IFERROR(VLOOKUP($B72,'Institution Evaluation'!$A$55:$F$346,2,0),IFERROR(VLOOKUP($B72,'Privacy Analyst Evaluation'!$A$46:$F$120,2,0),""))&amp;""</f>
        <v/>
      </c>
      <c r="D72" s="63" t="str">
        <f ca="1">IFERROR(VLOOKUP($B72,'Institution Evaluation'!$A$55:$F$346,3,0),IFERROR(VLOOKUP($B72,'Privacy Analyst Evaluation'!$A$46:$F$120,3,0),""))&amp;""</f>
        <v/>
      </c>
      <c r="E72" s="63" t="str">
        <f ca="1">IFERROR(VLOOKUP($B72,'Institution Evaluation'!$A$55:$F$346,4,0),IFERROR(VLOOKUP($B72,'Privacy Analyst Evaluation'!$A$46:$F$120,4,0),""))&amp;""</f>
        <v/>
      </c>
      <c r="F72" s="63" t="str">
        <f ca="1">IFERROR(VLOOKUP($B72,'Institution Evaluation'!$A$55:$F$346,6,0),IFERROR(VLOOKUP($B72,'Privacy Analyst Evaluation'!$A$46:$F$120,6,0),""))&amp;""</f>
        <v/>
      </c>
      <c r="G72" s="227"/>
      <c r="H72" s="63" t="str">
        <f>IFERROR(IF($H71+1&gt;'(backend scoring)'!$Q$335,"",$H71+1),"")</f>
        <v/>
      </c>
      <c r="I72" s="63" t="e">
        <f ca="1">_xludf.XLOOKUP($H72,'(backend scoring)'!$S$2:$S$333,'(backend scoring)'!$A$2:$A$333,"")</f>
        <v>#NAME?</v>
      </c>
      <c r="J72" s="63" t="str">
        <f ca="1">IFERROR(VLOOKUP($I72,'Institution Evaluation'!$A$55:$F$346,2,0),IFERROR(VLOOKUP($I72,'Privacy Analyst Evaluation'!$A$46:$F$120,2,0),""))</f>
        <v/>
      </c>
      <c r="K72" s="63" t="str">
        <f ca="1">IFERROR(VLOOKUP($I72,'Institution Evaluation'!$A$55:$F$346,3,0),IFERROR(VLOOKUP($I72,'Privacy Analyst Evaluation'!$A$46:$F$120,3,0),""))&amp;""</f>
        <v/>
      </c>
      <c r="L72" s="63" t="str">
        <f ca="1">IFERROR(VLOOKUP($I72,'Institution Evaluation'!$A$55:$F$346,4,0),IFERROR(VLOOKUP($I72,'Privacy Analyst Evaluation'!$A$46:$F$120,4,0),""))&amp;""</f>
        <v/>
      </c>
      <c r="M72" s="63" t="str">
        <f ca="1">IFERROR(VLOOKUP($I72,'Institution Evaluation'!$A$55:$F$346,6,0),IFERROR(VLOOKUP($I72,'Privacy Analyst Evaluation'!$A$46:$F$120,6,0),""))&amp;""</f>
        <v/>
      </c>
    </row>
    <row r="73" spans="1:13" ht="60.05" customHeight="1" x14ac:dyDescent="0.25">
      <c r="A73" s="63">
        <f>IFERROR(IF($A72+1&gt;'(backend scoring)'!$T$335,"",$A72+1),"")</f>
        <v>49</v>
      </c>
      <c r="B73" s="63" t="e">
        <f ca="1">_xludf.XLOOKUP($A73,'(backend scoring)'!$V$2:$V$333,'(backend scoring)'!$A$2:$A$333,"")</f>
        <v>#NAME?</v>
      </c>
      <c r="C73" s="63" t="str">
        <f ca="1">IFERROR(VLOOKUP($B73,'Institution Evaluation'!$A$55:$F$346,2,0),IFERROR(VLOOKUP($B73,'Privacy Analyst Evaluation'!$A$46:$F$120,2,0),""))&amp;""</f>
        <v/>
      </c>
      <c r="D73" s="63" t="str">
        <f ca="1">IFERROR(VLOOKUP($B73,'Institution Evaluation'!$A$55:$F$346,3,0),IFERROR(VLOOKUP($B73,'Privacy Analyst Evaluation'!$A$46:$F$120,3,0),""))&amp;""</f>
        <v/>
      </c>
      <c r="E73" s="63" t="str">
        <f ca="1">IFERROR(VLOOKUP($B73,'Institution Evaluation'!$A$55:$F$346,4,0),IFERROR(VLOOKUP($B73,'Privacy Analyst Evaluation'!$A$46:$F$120,4,0),""))&amp;""</f>
        <v/>
      </c>
      <c r="F73" s="63" t="str">
        <f ca="1">IFERROR(VLOOKUP($B73,'Institution Evaluation'!$A$55:$F$346,6,0),IFERROR(VLOOKUP($B73,'Privacy Analyst Evaluation'!$A$46:$F$120,6,0),""))&amp;""</f>
        <v/>
      </c>
      <c r="G73" s="227"/>
      <c r="H73" s="63" t="str">
        <f>IFERROR(IF($H72+1&gt;'(backend scoring)'!$Q$335,"",$H72+1),"")</f>
        <v/>
      </c>
      <c r="I73" s="63" t="e">
        <f ca="1">_xludf.XLOOKUP($H73,'(backend scoring)'!$S$2:$S$333,'(backend scoring)'!$A$2:$A$333,"")</f>
        <v>#NAME?</v>
      </c>
      <c r="J73" s="63" t="str">
        <f ca="1">IFERROR(VLOOKUP($I73,'Institution Evaluation'!$A$55:$F$346,2,0),IFERROR(VLOOKUP($I73,'Privacy Analyst Evaluation'!$A$46:$F$120,2,0),""))</f>
        <v/>
      </c>
      <c r="K73" s="63" t="str">
        <f ca="1">IFERROR(VLOOKUP($I73,'Institution Evaluation'!$A$55:$F$346,3,0),IFERROR(VLOOKUP($I73,'Privacy Analyst Evaluation'!$A$46:$F$120,3,0),""))&amp;""</f>
        <v/>
      </c>
      <c r="L73" s="63" t="str">
        <f ca="1">IFERROR(VLOOKUP($I73,'Institution Evaluation'!$A$55:$F$346,4,0),IFERROR(VLOOKUP($I73,'Privacy Analyst Evaluation'!$A$46:$F$120,4,0),""))&amp;""</f>
        <v/>
      </c>
      <c r="M73" s="63" t="str">
        <f ca="1">IFERROR(VLOOKUP($I73,'Institution Evaluation'!$A$55:$F$346,6,0),IFERROR(VLOOKUP($I73,'Privacy Analyst Evaluation'!$A$46:$F$120,6,0),""))&amp;""</f>
        <v/>
      </c>
    </row>
    <row r="74" spans="1:13" ht="29.95" customHeight="1" x14ac:dyDescent="0.25">
      <c r="A74" s="63">
        <f>IFERROR(IF($A73+1&gt;'(backend scoring)'!$T$335,"",$A73+1),"")</f>
        <v>50</v>
      </c>
      <c r="B74" s="63" t="e">
        <f ca="1">_xludf.XLOOKUP($A74,'(backend scoring)'!$V$2:$V$333,'(backend scoring)'!$A$2:$A$333,"")</f>
        <v>#NAME?</v>
      </c>
      <c r="C74" s="63" t="str">
        <f ca="1">IFERROR(VLOOKUP($B74,'Institution Evaluation'!$A$55:$F$346,2,0),IFERROR(VLOOKUP($B74,'Privacy Analyst Evaluation'!$A$46:$F$120,2,0),""))&amp;""</f>
        <v/>
      </c>
      <c r="D74" s="63" t="str">
        <f ca="1">IFERROR(VLOOKUP($B74,'Institution Evaluation'!$A$55:$F$346,3,0),IFERROR(VLOOKUP($B74,'Privacy Analyst Evaluation'!$A$46:$F$120,3,0),""))&amp;""</f>
        <v/>
      </c>
      <c r="E74" s="63" t="str">
        <f ca="1">IFERROR(VLOOKUP($B74,'Institution Evaluation'!$A$55:$F$346,4,0),IFERROR(VLOOKUP($B74,'Privacy Analyst Evaluation'!$A$46:$F$120,4,0),""))&amp;""</f>
        <v/>
      </c>
      <c r="F74" s="63" t="str">
        <f ca="1">IFERROR(VLOOKUP($B74,'Institution Evaluation'!$A$55:$F$346,6,0),IFERROR(VLOOKUP($B74,'Privacy Analyst Evaluation'!$A$46:$F$120,6,0),""))&amp;""</f>
        <v/>
      </c>
      <c r="G74" s="227"/>
      <c r="H74" s="63" t="str">
        <f>IFERROR(IF($H73+1&gt;'(backend scoring)'!$Q$335,"",$H73+1),"")</f>
        <v/>
      </c>
      <c r="I74" s="63" t="e">
        <f ca="1">_xludf.XLOOKUP($H74,'(backend scoring)'!$S$2:$S$333,'(backend scoring)'!$A$2:$A$333,"")</f>
        <v>#NAME?</v>
      </c>
      <c r="J74" s="63" t="str">
        <f ca="1">IFERROR(VLOOKUP($I74,'Institution Evaluation'!$A$55:$F$346,2,0),IFERROR(VLOOKUP($I74,'Privacy Analyst Evaluation'!$A$46:$F$120,2,0),""))</f>
        <v/>
      </c>
      <c r="K74" s="63" t="str">
        <f ca="1">IFERROR(VLOOKUP($I74,'Institution Evaluation'!$A$55:$F$346,3,0),IFERROR(VLOOKUP($I74,'Privacy Analyst Evaluation'!$A$46:$F$120,3,0),""))&amp;""</f>
        <v/>
      </c>
      <c r="L74" s="63" t="str">
        <f ca="1">IFERROR(VLOOKUP($I74,'Institution Evaluation'!$A$55:$F$346,4,0),IFERROR(VLOOKUP($I74,'Privacy Analyst Evaluation'!$A$46:$F$120,4,0),""))&amp;""</f>
        <v/>
      </c>
      <c r="M74" s="63" t="str">
        <f ca="1">IFERROR(VLOOKUP($I74,'Institution Evaluation'!$A$55:$F$346,6,0),IFERROR(VLOOKUP($I74,'Privacy Analyst Evaluation'!$A$46:$F$120,6,0),""))&amp;""</f>
        <v/>
      </c>
    </row>
    <row r="75" spans="1:13" ht="90" customHeight="1" x14ac:dyDescent="0.25">
      <c r="A75" s="63">
        <f>IFERROR(IF($A74+1&gt;'(backend scoring)'!$T$335,"",$A74+1),"")</f>
        <v>51</v>
      </c>
      <c r="B75" s="63" t="e">
        <f ca="1">_xludf.XLOOKUP($A75,'(backend scoring)'!$V$2:$V$333,'(backend scoring)'!$A$2:$A$333,"")</f>
        <v>#NAME?</v>
      </c>
      <c r="C75" s="63" t="str">
        <f ca="1">IFERROR(VLOOKUP($B75,'Institution Evaluation'!$A$55:$F$346,2,0),IFERROR(VLOOKUP($B75,'Privacy Analyst Evaluation'!$A$46:$F$120,2,0),""))&amp;""</f>
        <v/>
      </c>
      <c r="D75" s="63" t="str">
        <f ca="1">IFERROR(VLOOKUP($B75,'Institution Evaluation'!$A$55:$F$346,3,0),IFERROR(VLOOKUP($B75,'Privacy Analyst Evaluation'!$A$46:$F$120,3,0),""))&amp;""</f>
        <v/>
      </c>
      <c r="E75" s="63" t="str">
        <f ca="1">IFERROR(VLOOKUP($B75,'Institution Evaluation'!$A$55:$F$346,4,0),IFERROR(VLOOKUP($B75,'Privacy Analyst Evaluation'!$A$46:$F$120,4,0),""))&amp;""</f>
        <v/>
      </c>
      <c r="F75" s="63" t="str">
        <f ca="1">IFERROR(VLOOKUP($B75,'Institution Evaluation'!$A$55:$F$346,6,0),IFERROR(VLOOKUP($B75,'Privacy Analyst Evaluation'!$A$46:$F$120,6,0),""))&amp;""</f>
        <v/>
      </c>
      <c r="G75" s="227"/>
      <c r="H75" s="63" t="str">
        <f>IFERROR(IF($H74+1&gt;'(backend scoring)'!$Q$335,"",$H74+1),"")</f>
        <v/>
      </c>
      <c r="I75" s="63" t="e">
        <f ca="1">_xludf.XLOOKUP($H75,'(backend scoring)'!$S$2:$S$333,'(backend scoring)'!$A$2:$A$333,"")</f>
        <v>#NAME?</v>
      </c>
      <c r="J75" s="63" t="str">
        <f ca="1">IFERROR(VLOOKUP($I75,'Institution Evaluation'!$A$55:$F$346,2,0),IFERROR(VLOOKUP($I75,'Privacy Analyst Evaluation'!$A$46:$F$120,2,0),""))</f>
        <v/>
      </c>
      <c r="K75" s="63" t="str">
        <f ca="1">IFERROR(VLOOKUP($I75,'Institution Evaluation'!$A$55:$F$346,3,0),IFERROR(VLOOKUP($I75,'Privacy Analyst Evaluation'!$A$46:$F$120,3,0),""))&amp;""</f>
        <v/>
      </c>
      <c r="L75" s="63" t="str">
        <f ca="1">IFERROR(VLOOKUP($I75,'Institution Evaluation'!$A$55:$F$346,4,0),IFERROR(VLOOKUP($I75,'Privacy Analyst Evaluation'!$A$46:$F$120,4,0),""))&amp;""</f>
        <v/>
      </c>
      <c r="M75" s="63" t="str">
        <f ca="1">IFERROR(VLOOKUP($I75,'Institution Evaluation'!$A$55:$F$346,6,0),IFERROR(VLOOKUP($I75,'Privacy Analyst Evaluation'!$A$46:$F$120,6,0),""))&amp;""</f>
        <v/>
      </c>
    </row>
    <row r="76" spans="1:13" ht="45" customHeight="1" x14ac:dyDescent="0.25">
      <c r="A76" s="63">
        <f>IFERROR(IF($A75+1&gt;'(backend scoring)'!$T$335,"",$A75+1),"")</f>
        <v>52</v>
      </c>
      <c r="B76" s="63" t="e">
        <f ca="1">_xludf.XLOOKUP($A76,'(backend scoring)'!$V$2:$V$333,'(backend scoring)'!$A$2:$A$333,"")</f>
        <v>#NAME?</v>
      </c>
      <c r="C76" s="63" t="str">
        <f ca="1">IFERROR(VLOOKUP($B76,'Institution Evaluation'!$A$55:$F$346,2,0),IFERROR(VLOOKUP($B76,'Privacy Analyst Evaluation'!$A$46:$F$120,2,0),""))&amp;""</f>
        <v/>
      </c>
      <c r="D76" s="63" t="str">
        <f ca="1">IFERROR(VLOOKUP($B76,'Institution Evaluation'!$A$55:$F$346,3,0),IFERROR(VLOOKUP($B76,'Privacy Analyst Evaluation'!$A$46:$F$120,3,0),""))&amp;""</f>
        <v/>
      </c>
      <c r="E76" s="63" t="str">
        <f ca="1">IFERROR(VLOOKUP($B76,'Institution Evaluation'!$A$55:$F$346,4,0),IFERROR(VLOOKUP($B76,'Privacy Analyst Evaluation'!$A$46:$F$120,4,0),""))&amp;""</f>
        <v/>
      </c>
      <c r="F76" s="63" t="str">
        <f ca="1">IFERROR(VLOOKUP($B76,'Institution Evaluation'!$A$55:$F$346,6,0),IFERROR(VLOOKUP($B76,'Privacy Analyst Evaluation'!$A$46:$F$120,6,0),""))&amp;""</f>
        <v/>
      </c>
      <c r="G76" s="227"/>
      <c r="H76" s="63" t="str">
        <f>IFERROR(IF($H75+1&gt;'(backend scoring)'!$Q$335,"",$H75+1),"")</f>
        <v/>
      </c>
      <c r="I76" s="63" t="e">
        <f ca="1">_xludf.XLOOKUP($H76,'(backend scoring)'!$S$2:$S$333,'(backend scoring)'!$A$2:$A$333,"")</f>
        <v>#NAME?</v>
      </c>
      <c r="J76" s="63" t="str">
        <f ca="1">IFERROR(VLOOKUP($I76,'Institution Evaluation'!$A$55:$F$346,2,0),IFERROR(VLOOKUP($I76,'Privacy Analyst Evaluation'!$A$46:$F$120,2,0),""))</f>
        <v/>
      </c>
      <c r="K76" s="63" t="str">
        <f ca="1">IFERROR(VLOOKUP($I76,'Institution Evaluation'!$A$55:$F$346,3,0),IFERROR(VLOOKUP($I76,'Privacy Analyst Evaluation'!$A$46:$F$120,3,0),""))&amp;""</f>
        <v/>
      </c>
      <c r="L76" s="63" t="str">
        <f ca="1">IFERROR(VLOOKUP($I76,'Institution Evaluation'!$A$55:$F$346,4,0),IFERROR(VLOOKUP($I76,'Privacy Analyst Evaluation'!$A$46:$F$120,4,0),""))&amp;""</f>
        <v/>
      </c>
      <c r="M76" s="63" t="str">
        <f ca="1">IFERROR(VLOOKUP($I76,'Institution Evaluation'!$A$55:$F$346,6,0),IFERROR(VLOOKUP($I76,'Privacy Analyst Evaluation'!$A$46:$F$120,6,0),""))&amp;""</f>
        <v/>
      </c>
    </row>
    <row r="77" spans="1:13" ht="90" customHeight="1" x14ac:dyDescent="0.25">
      <c r="A77" s="63">
        <f>IFERROR(IF($A76+1&gt;'(backend scoring)'!$T$335,"",$A76+1),"")</f>
        <v>53</v>
      </c>
      <c r="B77" s="63" t="e">
        <f ca="1">_xludf.XLOOKUP($A77,'(backend scoring)'!$V$2:$V$333,'(backend scoring)'!$A$2:$A$333,"")</f>
        <v>#NAME?</v>
      </c>
      <c r="C77" s="63" t="str">
        <f ca="1">IFERROR(VLOOKUP($B77,'Institution Evaluation'!$A$55:$F$346,2,0),IFERROR(VLOOKUP($B77,'Privacy Analyst Evaluation'!$A$46:$F$120,2,0),""))&amp;""</f>
        <v/>
      </c>
      <c r="D77" s="63" t="str">
        <f ca="1">IFERROR(VLOOKUP($B77,'Institution Evaluation'!$A$55:$F$346,3,0),IFERROR(VLOOKUP($B77,'Privacy Analyst Evaluation'!$A$46:$F$120,3,0),""))&amp;""</f>
        <v/>
      </c>
      <c r="E77" s="63" t="str">
        <f ca="1">IFERROR(VLOOKUP($B77,'Institution Evaluation'!$A$55:$F$346,4,0),IFERROR(VLOOKUP($B77,'Privacy Analyst Evaluation'!$A$46:$F$120,4,0),""))&amp;""</f>
        <v/>
      </c>
      <c r="F77" s="63" t="str">
        <f ca="1">IFERROR(VLOOKUP($B77,'Institution Evaluation'!$A$55:$F$346,6,0),IFERROR(VLOOKUP($B77,'Privacy Analyst Evaluation'!$A$46:$F$120,6,0),""))&amp;""</f>
        <v/>
      </c>
      <c r="G77" s="227"/>
      <c r="H77" s="63" t="str">
        <f>IFERROR(IF($H76+1&gt;'(backend scoring)'!$Q$335,"",$H76+1),"")</f>
        <v/>
      </c>
      <c r="I77" s="63" t="e">
        <f ca="1">_xludf.XLOOKUP($H77,'(backend scoring)'!$S$2:$S$333,'(backend scoring)'!$A$2:$A$333,"")</f>
        <v>#NAME?</v>
      </c>
      <c r="J77" s="63" t="str">
        <f ca="1">IFERROR(VLOOKUP($I77,'Institution Evaluation'!$A$55:$F$346,2,0),IFERROR(VLOOKUP($I77,'Privacy Analyst Evaluation'!$A$46:$F$120,2,0),""))</f>
        <v/>
      </c>
      <c r="K77" s="63" t="str">
        <f ca="1">IFERROR(VLOOKUP($I77,'Institution Evaluation'!$A$55:$F$346,3,0),IFERROR(VLOOKUP($I77,'Privacy Analyst Evaluation'!$A$46:$F$120,3,0),""))&amp;""</f>
        <v/>
      </c>
      <c r="L77" s="63" t="str">
        <f ca="1">IFERROR(VLOOKUP($I77,'Institution Evaluation'!$A$55:$F$346,4,0),IFERROR(VLOOKUP($I77,'Privacy Analyst Evaluation'!$A$46:$F$120,4,0),""))&amp;""</f>
        <v/>
      </c>
      <c r="M77" s="63" t="str">
        <f ca="1">IFERROR(VLOOKUP($I77,'Institution Evaluation'!$A$55:$F$346,6,0),IFERROR(VLOOKUP($I77,'Privacy Analyst Evaluation'!$A$46:$F$120,6,0),""))&amp;""</f>
        <v/>
      </c>
    </row>
    <row r="78" spans="1:13" ht="60.05" customHeight="1" x14ac:dyDescent="0.25">
      <c r="A78" s="63">
        <f>IFERROR(IF($A77+1&gt;'(backend scoring)'!$T$335,"",$A77+1),"")</f>
        <v>54</v>
      </c>
      <c r="B78" s="63" t="e">
        <f ca="1">_xludf.XLOOKUP($A78,'(backend scoring)'!$V$2:$V$333,'(backend scoring)'!$A$2:$A$333,"")</f>
        <v>#NAME?</v>
      </c>
      <c r="C78" s="63" t="str">
        <f ca="1">IFERROR(VLOOKUP($B78,'Institution Evaluation'!$A$55:$F$346,2,0),IFERROR(VLOOKUP($B78,'Privacy Analyst Evaluation'!$A$46:$F$120,2,0),""))&amp;""</f>
        <v/>
      </c>
      <c r="D78" s="63" t="str">
        <f ca="1">IFERROR(VLOOKUP($B78,'Institution Evaluation'!$A$55:$F$346,3,0),IFERROR(VLOOKUP($B78,'Privacy Analyst Evaluation'!$A$46:$F$120,3,0),""))&amp;""</f>
        <v/>
      </c>
      <c r="E78" s="63" t="str">
        <f ca="1">IFERROR(VLOOKUP($B78,'Institution Evaluation'!$A$55:$F$346,4,0),IFERROR(VLOOKUP($B78,'Privacy Analyst Evaluation'!$A$46:$F$120,4,0),""))&amp;""</f>
        <v/>
      </c>
      <c r="F78" s="63" t="str">
        <f ca="1">IFERROR(VLOOKUP($B78,'Institution Evaluation'!$A$55:$F$346,6,0),IFERROR(VLOOKUP($B78,'Privacy Analyst Evaluation'!$A$46:$F$120,6,0),""))&amp;""</f>
        <v/>
      </c>
      <c r="G78" s="227"/>
      <c r="H78" s="63" t="str">
        <f>IFERROR(IF($H77+1&gt;'(backend scoring)'!$Q$335,"",$H77+1),"")</f>
        <v/>
      </c>
      <c r="I78" s="63" t="e">
        <f ca="1">_xludf.XLOOKUP($H78,'(backend scoring)'!$S$2:$S$333,'(backend scoring)'!$A$2:$A$333,"")</f>
        <v>#NAME?</v>
      </c>
      <c r="J78" s="63" t="str">
        <f ca="1">IFERROR(VLOOKUP($I78,'Institution Evaluation'!$A$55:$F$346,2,0),IFERROR(VLOOKUP($I78,'Privacy Analyst Evaluation'!$A$46:$F$120,2,0),""))</f>
        <v/>
      </c>
      <c r="K78" s="63" t="str">
        <f ca="1">IFERROR(VLOOKUP($I78,'Institution Evaluation'!$A$55:$F$346,3,0),IFERROR(VLOOKUP($I78,'Privacy Analyst Evaluation'!$A$46:$F$120,3,0),""))&amp;""</f>
        <v/>
      </c>
      <c r="L78" s="63" t="str">
        <f ca="1">IFERROR(VLOOKUP($I78,'Institution Evaluation'!$A$55:$F$346,4,0),IFERROR(VLOOKUP($I78,'Privacy Analyst Evaluation'!$A$46:$F$120,4,0),""))&amp;""</f>
        <v/>
      </c>
      <c r="M78" s="63" t="str">
        <f ca="1">IFERROR(VLOOKUP($I78,'Institution Evaluation'!$A$55:$F$346,6,0),IFERROR(VLOOKUP($I78,'Privacy Analyst Evaluation'!$A$46:$F$120,6,0),""))&amp;""</f>
        <v/>
      </c>
    </row>
    <row r="79" spans="1:13" ht="105.05" customHeight="1" x14ac:dyDescent="0.25">
      <c r="A79" s="63">
        <f>IFERROR(IF($A78+1&gt;'(backend scoring)'!$T$335,"",$A78+1),"")</f>
        <v>55</v>
      </c>
      <c r="B79" s="63" t="e">
        <f ca="1">_xludf.XLOOKUP($A79,'(backend scoring)'!$V$2:$V$333,'(backend scoring)'!$A$2:$A$333,"")</f>
        <v>#NAME?</v>
      </c>
      <c r="C79" s="63" t="str">
        <f ca="1">IFERROR(VLOOKUP($B79,'Institution Evaluation'!$A$55:$F$346,2,0),IFERROR(VLOOKUP($B79,'Privacy Analyst Evaluation'!$A$46:$F$120,2,0),""))&amp;""</f>
        <v/>
      </c>
      <c r="D79" s="63" t="str">
        <f ca="1">IFERROR(VLOOKUP($B79,'Institution Evaluation'!$A$55:$F$346,3,0),IFERROR(VLOOKUP($B79,'Privacy Analyst Evaluation'!$A$46:$F$120,3,0),""))&amp;""</f>
        <v/>
      </c>
      <c r="E79" s="63" t="str">
        <f ca="1">IFERROR(VLOOKUP($B79,'Institution Evaluation'!$A$55:$F$346,4,0),IFERROR(VLOOKUP($B79,'Privacy Analyst Evaluation'!$A$46:$F$120,4,0),""))&amp;""</f>
        <v/>
      </c>
      <c r="F79" s="63" t="str">
        <f ca="1">IFERROR(VLOOKUP($B79,'Institution Evaluation'!$A$55:$F$346,6,0),IFERROR(VLOOKUP($B79,'Privacy Analyst Evaluation'!$A$46:$F$120,6,0),""))&amp;""</f>
        <v/>
      </c>
      <c r="G79" s="227"/>
      <c r="H79" s="63" t="str">
        <f>IFERROR(IF($H78+1&gt;'(backend scoring)'!$Q$335,"",$H78+1),"")</f>
        <v/>
      </c>
      <c r="I79" s="63" t="e">
        <f ca="1">_xludf.XLOOKUP($H79,'(backend scoring)'!$S$2:$S$333,'(backend scoring)'!$A$2:$A$333,"")</f>
        <v>#NAME?</v>
      </c>
      <c r="J79" s="63" t="str">
        <f ca="1">IFERROR(VLOOKUP($I79,'Institution Evaluation'!$A$55:$F$346,2,0),IFERROR(VLOOKUP($I79,'Privacy Analyst Evaluation'!$A$46:$F$120,2,0),""))</f>
        <v/>
      </c>
      <c r="K79" s="63" t="str">
        <f ca="1">IFERROR(VLOOKUP($I79,'Institution Evaluation'!$A$55:$F$346,3,0),IFERROR(VLOOKUP($I79,'Privacy Analyst Evaluation'!$A$46:$F$120,3,0),""))&amp;""</f>
        <v/>
      </c>
      <c r="L79" s="63" t="str">
        <f ca="1">IFERROR(VLOOKUP($I79,'Institution Evaluation'!$A$55:$F$346,4,0),IFERROR(VLOOKUP($I79,'Privacy Analyst Evaluation'!$A$46:$F$120,4,0),""))&amp;""</f>
        <v/>
      </c>
      <c r="M79" s="63" t="str">
        <f ca="1">IFERROR(VLOOKUP($I79,'Institution Evaluation'!$A$55:$F$346,6,0),IFERROR(VLOOKUP($I79,'Privacy Analyst Evaluation'!$A$46:$F$120,6,0),""))&amp;""</f>
        <v/>
      </c>
    </row>
    <row r="80" spans="1:13" ht="105.05" customHeight="1" x14ac:dyDescent="0.25">
      <c r="A80" s="63">
        <f>IFERROR(IF($A79+1&gt;'(backend scoring)'!$T$335,"",$A79+1),"")</f>
        <v>56</v>
      </c>
      <c r="B80" s="63" t="e">
        <f ca="1">_xludf.XLOOKUP($A80,'(backend scoring)'!$V$2:$V$333,'(backend scoring)'!$A$2:$A$333,"")</f>
        <v>#NAME?</v>
      </c>
      <c r="C80" s="63" t="str">
        <f ca="1">IFERROR(VLOOKUP($B80,'Institution Evaluation'!$A$55:$F$346,2,0),IFERROR(VLOOKUP($B80,'Privacy Analyst Evaluation'!$A$46:$F$120,2,0),""))&amp;""</f>
        <v/>
      </c>
      <c r="D80" s="63" t="str">
        <f ca="1">IFERROR(VLOOKUP($B80,'Institution Evaluation'!$A$55:$F$346,3,0),IFERROR(VLOOKUP($B80,'Privacy Analyst Evaluation'!$A$46:$F$120,3,0),""))&amp;""</f>
        <v/>
      </c>
      <c r="E80" s="63" t="str">
        <f ca="1">IFERROR(VLOOKUP($B80,'Institution Evaluation'!$A$55:$F$346,4,0),IFERROR(VLOOKUP($B80,'Privacy Analyst Evaluation'!$A$46:$F$120,4,0),""))&amp;""</f>
        <v/>
      </c>
      <c r="F80" s="63" t="str">
        <f ca="1">IFERROR(VLOOKUP($B80,'Institution Evaluation'!$A$55:$F$346,6,0),IFERROR(VLOOKUP($B80,'Privacy Analyst Evaluation'!$A$46:$F$120,6,0),""))&amp;""</f>
        <v/>
      </c>
      <c r="G80" s="227"/>
      <c r="H80" s="63" t="str">
        <f>IFERROR(IF($H79+1&gt;'(backend scoring)'!$Q$335,"",$H79+1),"")</f>
        <v/>
      </c>
      <c r="I80" s="63" t="e">
        <f ca="1">_xludf.XLOOKUP($H80,'(backend scoring)'!$S$2:$S$333,'(backend scoring)'!$A$2:$A$333,"")</f>
        <v>#NAME?</v>
      </c>
      <c r="J80" s="63" t="str">
        <f ca="1">IFERROR(VLOOKUP($I80,'Institution Evaluation'!$A$55:$F$346,2,0),IFERROR(VLOOKUP($I80,'Privacy Analyst Evaluation'!$A$46:$F$120,2,0),""))</f>
        <v/>
      </c>
      <c r="K80" s="63" t="str">
        <f ca="1">IFERROR(VLOOKUP($I80,'Institution Evaluation'!$A$55:$F$346,3,0),IFERROR(VLOOKUP($I80,'Privacy Analyst Evaluation'!$A$46:$F$120,3,0),""))&amp;""</f>
        <v/>
      </c>
      <c r="L80" s="63" t="str">
        <f ca="1">IFERROR(VLOOKUP($I80,'Institution Evaluation'!$A$55:$F$346,4,0),IFERROR(VLOOKUP($I80,'Privacy Analyst Evaluation'!$A$46:$F$120,4,0),""))&amp;""</f>
        <v/>
      </c>
      <c r="M80" s="63" t="str">
        <f ca="1">IFERROR(VLOOKUP($I80,'Institution Evaluation'!$A$55:$F$346,6,0),IFERROR(VLOOKUP($I80,'Privacy Analyst Evaluation'!$A$46:$F$120,6,0),""))&amp;""</f>
        <v/>
      </c>
    </row>
    <row r="81" spans="1:13" ht="29.95" customHeight="1" x14ac:dyDescent="0.25">
      <c r="A81" s="63">
        <f>IFERROR(IF($A80+1&gt;'(backend scoring)'!$T$335,"",$A80+1),"")</f>
        <v>57</v>
      </c>
      <c r="B81" s="63" t="e">
        <f ca="1">_xludf.XLOOKUP($A81,'(backend scoring)'!$V$2:$V$333,'(backend scoring)'!$A$2:$A$333,"")</f>
        <v>#NAME?</v>
      </c>
      <c r="C81" s="63" t="str">
        <f ca="1">IFERROR(VLOOKUP($B81,'Institution Evaluation'!$A$55:$F$346,2,0),IFERROR(VLOOKUP($B81,'Privacy Analyst Evaluation'!$A$46:$F$120,2,0),""))&amp;""</f>
        <v/>
      </c>
      <c r="D81" s="63" t="str">
        <f ca="1">IFERROR(VLOOKUP($B81,'Institution Evaluation'!$A$55:$F$346,3,0),IFERROR(VLOOKUP($B81,'Privacy Analyst Evaluation'!$A$46:$F$120,3,0),""))&amp;""</f>
        <v/>
      </c>
      <c r="E81" s="63" t="str">
        <f ca="1">IFERROR(VLOOKUP($B81,'Institution Evaluation'!$A$55:$F$346,4,0),IFERROR(VLOOKUP($B81,'Privacy Analyst Evaluation'!$A$46:$F$120,4,0),""))&amp;""</f>
        <v/>
      </c>
      <c r="F81" s="63" t="str">
        <f ca="1">IFERROR(VLOOKUP($B81,'Institution Evaluation'!$A$55:$F$346,6,0),IFERROR(VLOOKUP($B81,'Privacy Analyst Evaluation'!$A$46:$F$120,6,0),""))&amp;""</f>
        <v/>
      </c>
      <c r="G81" s="227"/>
      <c r="H81" s="63" t="str">
        <f>IFERROR(IF($H80+1&gt;'(backend scoring)'!$Q$335,"",$H80+1),"")</f>
        <v/>
      </c>
      <c r="I81" s="63" t="e">
        <f ca="1">_xludf.XLOOKUP($H81,'(backend scoring)'!$S$2:$S$333,'(backend scoring)'!$A$2:$A$333,"")</f>
        <v>#NAME?</v>
      </c>
      <c r="J81" s="63" t="str">
        <f ca="1">IFERROR(VLOOKUP($I81,'Institution Evaluation'!$A$55:$F$346,2,0),IFERROR(VLOOKUP($I81,'Privacy Analyst Evaluation'!$A$46:$F$120,2,0),""))</f>
        <v/>
      </c>
      <c r="K81" s="63" t="str">
        <f ca="1">IFERROR(VLOOKUP($I81,'Institution Evaluation'!$A$55:$F$346,3,0),IFERROR(VLOOKUP($I81,'Privacy Analyst Evaluation'!$A$46:$F$120,3,0),""))&amp;""</f>
        <v/>
      </c>
      <c r="L81" s="63" t="str">
        <f ca="1">IFERROR(VLOOKUP($I81,'Institution Evaluation'!$A$55:$F$346,4,0),IFERROR(VLOOKUP($I81,'Privacy Analyst Evaluation'!$A$46:$F$120,4,0),""))&amp;""</f>
        <v/>
      </c>
      <c r="M81" s="63" t="str">
        <f ca="1">IFERROR(VLOOKUP($I81,'Institution Evaluation'!$A$55:$F$346,6,0),IFERROR(VLOOKUP($I81,'Privacy Analyst Evaluation'!$A$46:$F$120,6,0),""))&amp;""</f>
        <v/>
      </c>
    </row>
    <row r="82" spans="1:13" ht="29.95" customHeight="1" x14ac:dyDescent="0.25">
      <c r="A82" s="63">
        <f>IFERROR(IF($A81+1&gt;'(backend scoring)'!$T$335,"",$A81+1),"")</f>
        <v>58</v>
      </c>
      <c r="B82" s="63" t="e">
        <f ca="1">_xludf.XLOOKUP($A82,'(backend scoring)'!$V$2:$V$333,'(backend scoring)'!$A$2:$A$333,"")</f>
        <v>#NAME?</v>
      </c>
      <c r="C82" s="63" t="str">
        <f ca="1">IFERROR(VLOOKUP($B82,'Institution Evaluation'!$A$55:$F$346,2,0),IFERROR(VLOOKUP($B82,'Privacy Analyst Evaluation'!$A$46:$F$120,2,0),""))&amp;""</f>
        <v/>
      </c>
      <c r="D82" s="63" t="str">
        <f ca="1">IFERROR(VLOOKUP($B82,'Institution Evaluation'!$A$55:$F$346,3,0),IFERROR(VLOOKUP($B82,'Privacy Analyst Evaluation'!$A$46:$F$120,3,0),""))&amp;""</f>
        <v/>
      </c>
      <c r="E82" s="63" t="str">
        <f ca="1">IFERROR(VLOOKUP($B82,'Institution Evaluation'!$A$55:$F$346,4,0),IFERROR(VLOOKUP($B82,'Privacy Analyst Evaluation'!$A$46:$F$120,4,0),""))&amp;""</f>
        <v/>
      </c>
      <c r="F82" s="63" t="str">
        <f ca="1">IFERROR(VLOOKUP($B82,'Institution Evaluation'!$A$55:$F$346,6,0),IFERROR(VLOOKUP($B82,'Privacy Analyst Evaluation'!$A$46:$F$120,6,0),""))&amp;""</f>
        <v/>
      </c>
      <c r="G82" s="227"/>
      <c r="H82" s="63" t="str">
        <f>IFERROR(IF($H81+1&gt;'(backend scoring)'!$Q$335,"",$H81+1),"")</f>
        <v/>
      </c>
      <c r="I82" s="63" t="e">
        <f ca="1">_xludf.XLOOKUP($H82,'(backend scoring)'!$S$2:$S$333,'(backend scoring)'!$A$2:$A$333,"")</f>
        <v>#NAME?</v>
      </c>
      <c r="J82" s="63" t="str">
        <f ca="1">IFERROR(VLOOKUP($I82,'Institution Evaluation'!$A$55:$F$346,2,0),IFERROR(VLOOKUP($I82,'Privacy Analyst Evaluation'!$A$46:$F$120,2,0),""))</f>
        <v/>
      </c>
      <c r="K82" s="63" t="str">
        <f ca="1">IFERROR(VLOOKUP($I82,'Institution Evaluation'!$A$55:$F$346,3,0),IFERROR(VLOOKUP($I82,'Privacy Analyst Evaluation'!$A$46:$F$120,3,0),""))&amp;""</f>
        <v/>
      </c>
      <c r="L82" s="63" t="str">
        <f ca="1">IFERROR(VLOOKUP($I82,'Institution Evaluation'!$A$55:$F$346,4,0),IFERROR(VLOOKUP($I82,'Privacy Analyst Evaluation'!$A$46:$F$120,4,0),""))&amp;""</f>
        <v/>
      </c>
      <c r="M82" s="63" t="str">
        <f ca="1">IFERROR(VLOOKUP($I82,'Institution Evaluation'!$A$55:$F$346,6,0),IFERROR(VLOOKUP($I82,'Privacy Analyst Evaluation'!$A$46:$F$120,6,0),""))&amp;""</f>
        <v/>
      </c>
    </row>
    <row r="83" spans="1:13" ht="74.95" customHeight="1" x14ac:dyDescent="0.25">
      <c r="A83" s="63">
        <f>IFERROR(IF($A82+1&gt;'(backend scoring)'!$T$335,"",$A82+1),"")</f>
        <v>59</v>
      </c>
      <c r="B83" s="63" t="e">
        <f ca="1">_xludf.XLOOKUP($A83,'(backend scoring)'!$V$2:$V$333,'(backend scoring)'!$A$2:$A$333,"")</f>
        <v>#NAME?</v>
      </c>
      <c r="C83" s="63" t="str">
        <f ca="1">IFERROR(VLOOKUP($B83,'Institution Evaluation'!$A$55:$F$346,2,0),IFERROR(VLOOKUP($B83,'Privacy Analyst Evaluation'!$A$46:$F$120,2,0),""))&amp;""</f>
        <v/>
      </c>
      <c r="D83" s="63" t="str">
        <f ca="1">IFERROR(VLOOKUP($B83,'Institution Evaluation'!$A$55:$F$346,3,0),IFERROR(VLOOKUP($B83,'Privacy Analyst Evaluation'!$A$46:$F$120,3,0),""))&amp;""</f>
        <v/>
      </c>
      <c r="E83" s="63" t="str">
        <f ca="1">IFERROR(VLOOKUP($B83,'Institution Evaluation'!$A$55:$F$346,4,0),IFERROR(VLOOKUP($B83,'Privacy Analyst Evaluation'!$A$46:$F$120,4,0),""))&amp;""</f>
        <v/>
      </c>
      <c r="F83" s="63" t="str">
        <f ca="1">IFERROR(VLOOKUP($B83,'Institution Evaluation'!$A$55:$F$346,6,0),IFERROR(VLOOKUP($B83,'Privacy Analyst Evaluation'!$A$46:$F$120,6,0),""))&amp;""</f>
        <v/>
      </c>
      <c r="G83" s="227"/>
      <c r="H83" s="63" t="str">
        <f>IFERROR(IF($H82+1&gt;'(backend scoring)'!$Q$335,"",$H82+1),"")</f>
        <v/>
      </c>
      <c r="I83" s="63" t="e">
        <f ca="1">_xludf.XLOOKUP($H83,'(backend scoring)'!$S$2:$S$333,'(backend scoring)'!$A$2:$A$333,"")</f>
        <v>#NAME?</v>
      </c>
      <c r="J83" s="63" t="str">
        <f ca="1">IFERROR(VLOOKUP($I83,'Institution Evaluation'!$A$55:$F$346,2,0),IFERROR(VLOOKUP($I83,'Privacy Analyst Evaluation'!$A$46:$F$120,2,0),""))</f>
        <v/>
      </c>
      <c r="K83" s="63" t="str">
        <f ca="1">IFERROR(VLOOKUP($I83,'Institution Evaluation'!$A$55:$F$346,3,0),IFERROR(VLOOKUP($I83,'Privacy Analyst Evaluation'!$A$46:$F$120,3,0),""))&amp;""</f>
        <v/>
      </c>
      <c r="L83" s="63" t="str">
        <f ca="1">IFERROR(VLOOKUP($I83,'Institution Evaluation'!$A$55:$F$346,4,0),IFERROR(VLOOKUP($I83,'Privacy Analyst Evaluation'!$A$46:$F$120,4,0),""))&amp;""</f>
        <v/>
      </c>
      <c r="M83" s="63" t="str">
        <f ca="1">IFERROR(VLOOKUP($I83,'Institution Evaluation'!$A$55:$F$346,6,0),IFERROR(VLOOKUP($I83,'Privacy Analyst Evaluation'!$A$46:$F$120,6,0),""))&amp;""</f>
        <v/>
      </c>
    </row>
    <row r="84" spans="1:13" ht="74.95" customHeight="1" x14ac:dyDescent="0.25">
      <c r="A84" s="63">
        <f>IFERROR(IF($A83+1&gt;'(backend scoring)'!$T$335,"",$A83+1),"")</f>
        <v>60</v>
      </c>
      <c r="B84" s="63" t="e">
        <f ca="1">_xludf.XLOOKUP($A84,'(backend scoring)'!$V$2:$V$333,'(backend scoring)'!$A$2:$A$333,"")</f>
        <v>#NAME?</v>
      </c>
      <c r="C84" s="63" t="str">
        <f ca="1">IFERROR(VLOOKUP($B84,'Institution Evaluation'!$A$55:$F$346,2,0),IFERROR(VLOOKUP($B84,'Privacy Analyst Evaluation'!$A$46:$F$120,2,0),""))&amp;""</f>
        <v/>
      </c>
      <c r="D84" s="63" t="str">
        <f ca="1">IFERROR(VLOOKUP($B84,'Institution Evaluation'!$A$55:$F$346,3,0),IFERROR(VLOOKUP($B84,'Privacy Analyst Evaluation'!$A$46:$F$120,3,0),""))&amp;""</f>
        <v/>
      </c>
      <c r="E84" s="63" t="str">
        <f ca="1">IFERROR(VLOOKUP($B84,'Institution Evaluation'!$A$55:$F$346,4,0),IFERROR(VLOOKUP($B84,'Privacy Analyst Evaluation'!$A$46:$F$120,4,0),""))&amp;""</f>
        <v/>
      </c>
      <c r="F84" s="63" t="str">
        <f ca="1">IFERROR(VLOOKUP($B84,'Institution Evaluation'!$A$55:$F$346,6,0),IFERROR(VLOOKUP($B84,'Privacy Analyst Evaluation'!$A$46:$F$120,6,0),""))&amp;""</f>
        <v/>
      </c>
      <c r="G84" s="227"/>
      <c r="H84" s="63" t="str">
        <f>IFERROR(IF($H83+1&gt;'(backend scoring)'!$Q$335,"",$H83+1),"")</f>
        <v/>
      </c>
      <c r="I84" s="63" t="e">
        <f ca="1">_xludf.XLOOKUP($H84,'(backend scoring)'!$S$2:$S$333,'(backend scoring)'!$A$2:$A$333,"")</f>
        <v>#NAME?</v>
      </c>
      <c r="J84" s="63" t="str">
        <f ca="1">IFERROR(VLOOKUP($I84,'Institution Evaluation'!$A$55:$F$346,2,0),IFERROR(VLOOKUP($I84,'Privacy Analyst Evaluation'!$A$46:$F$120,2,0),""))</f>
        <v/>
      </c>
      <c r="K84" s="63" t="str">
        <f ca="1">IFERROR(VLOOKUP($I84,'Institution Evaluation'!$A$55:$F$346,3,0),IFERROR(VLOOKUP($I84,'Privacy Analyst Evaluation'!$A$46:$F$120,3,0),""))&amp;""</f>
        <v/>
      </c>
      <c r="L84" s="63" t="str">
        <f ca="1">IFERROR(VLOOKUP($I84,'Institution Evaluation'!$A$55:$F$346,4,0),IFERROR(VLOOKUP($I84,'Privacy Analyst Evaluation'!$A$46:$F$120,4,0),""))&amp;""</f>
        <v/>
      </c>
      <c r="M84" s="63" t="str">
        <f ca="1">IFERROR(VLOOKUP($I84,'Institution Evaluation'!$A$55:$F$346,6,0),IFERROR(VLOOKUP($I84,'Privacy Analyst Evaluation'!$A$46:$F$120,6,0),""))&amp;""</f>
        <v/>
      </c>
    </row>
    <row r="85" spans="1:13" ht="60.05" customHeight="1" x14ac:dyDescent="0.25">
      <c r="A85" s="63">
        <f>IFERROR(IF($A84+1&gt;'(backend scoring)'!$T$335,"",$A84+1),"")</f>
        <v>61</v>
      </c>
      <c r="B85" s="63" t="e">
        <f ca="1">_xludf.XLOOKUP($A85,'(backend scoring)'!$V$2:$V$333,'(backend scoring)'!$A$2:$A$333,"")</f>
        <v>#NAME?</v>
      </c>
      <c r="C85" s="63" t="str">
        <f ca="1">IFERROR(VLOOKUP($B85,'Institution Evaluation'!$A$55:$F$346,2,0),IFERROR(VLOOKUP($B85,'Privacy Analyst Evaluation'!$A$46:$F$120,2,0),""))&amp;""</f>
        <v/>
      </c>
      <c r="D85" s="63" t="str">
        <f ca="1">IFERROR(VLOOKUP($B85,'Institution Evaluation'!$A$55:$F$346,3,0),IFERROR(VLOOKUP($B85,'Privacy Analyst Evaluation'!$A$46:$F$120,3,0),""))&amp;""</f>
        <v/>
      </c>
      <c r="E85" s="63" t="str">
        <f ca="1">IFERROR(VLOOKUP($B85,'Institution Evaluation'!$A$55:$F$346,4,0),IFERROR(VLOOKUP($B85,'Privacy Analyst Evaluation'!$A$46:$F$120,4,0),""))&amp;""</f>
        <v/>
      </c>
      <c r="F85" s="63" t="str">
        <f ca="1">IFERROR(VLOOKUP($B85,'Institution Evaluation'!$A$55:$F$346,6,0),IFERROR(VLOOKUP($B85,'Privacy Analyst Evaluation'!$A$46:$F$120,6,0),""))&amp;""</f>
        <v/>
      </c>
      <c r="G85" s="227"/>
      <c r="H85" s="63" t="str">
        <f>IFERROR(IF($H84+1&gt;'(backend scoring)'!$Q$335,"",$H84+1),"")</f>
        <v/>
      </c>
      <c r="I85" s="63" t="e">
        <f ca="1">_xludf.XLOOKUP($H85,'(backend scoring)'!$S$2:$S$333,'(backend scoring)'!$A$2:$A$333,"")</f>
        <v>#NAME?</v>
      </c>
      <c r="J85" s="63" t="str">
        <f ca="1">IFERROR(VLOOKUP($I85,'Institution Evaluation'!$A$55:$F$346,2,0),IFERROR(VLOOKUP($I85,'Privacy Analyst Evaluation'!$A$46:$F$120,2,0),""))</f>
        <v/>
      </c>
      <c r="K85" s="63" t="str">
        <f ca="1">IFERROR(VLOOKUP($I85,'Institution Evaluation'!$A$55:$F$346,3,0),IFERROR(VLOOKUP($I85,'Privacy Analyst Evaluation'!$A$46:$F$120,3,0),""))&amp;""</f>
        <v/>
      </c>
      <c r="L85" s="63" t="str">
        <f ca="1">IFERROR(VLOOKUP($I85,'Institution Evaluation'!$A$55:$F$346,4,0),IFERROR(VLOOKUP($I85,'Privacy Analyst Evaluation'!$A$46:$F$120,4,0),""))&amp;""</f>
        <v/>
      </c>
      <c r="M85" s="63" t="str">
        <f ca="1">IFERROR(VLOOKUP($I85,'Institution Evaluation'!$A$55:$F$346,6,0),IFERROR(VLOOKUP($I85,'Privacy Analyst Evaluation'!$A$46:$F$120,6,0),""))&amp;""</f>
        <v/>
      </c>
    </row>
    <row r="86" spans="1:13" ht="90" customHeight="1" x14ac:dyDescent="0.25">
      <c r="A86" s="63">
        <f>IFERROR(IF($A85+1&gt;'(backend scoring)'!$T$335,"",$A85+1),"")</f>
        <v>62</v>
      </c>
      <c r="B86" s="63" t="e">
        <f ca="1">_xludf.XLOOKUP($A86,'(backend scoring)'!$V$2:$V$333,'(backend scoring)'!$A$2:$A$333,"")</f>
        <v>#NAME?</v>
      </c>
      <c r="C86" s="63" t="str">
        <f ca="1">IFERROR(VLOOKUP($B86,'Institution Evaluation'!$A$55:$F$346,2,0),IFERROR(VLOOKUP($B86,'Privacy Analyst Evaluation'!$A$46:$F$120,2,0),""))&amp;""</f>
        <v/>
      </c>
      <c r="D86" s="63" t="str">
        <f ca="1">IFERROR(VLOOKUP($B86,'Institution Evaluation'!$A$55:$F$346,3,0),IFERROR(VLOOKUP($B86,'Privacy Analyst Evaluation'!$A$46:$F$120,3,0),""))&amp;""</f>
        <v/>
      </c>
      <c r="E86" s="63" t="str">
        <f ca="1">IFERROR(VLOOKUP($B86,'Institution Evaluation'!$A$55:$F$346,4,0),IFERROR(VLOOKUP($B86,'Privacy Analyst Evaluation'!$A$46:$F$120,4,0),""))&amp;""</f>
        <v/>
      </c>
      <c r="F86" s="63" t="str">
        <f ca="1">IFERROR(VLOOKUP($B86,'Institution Evaluation'!$A$55:$F$346,6,0),IFERROR(VLOOKUP($B86,'Privacy Analyst Evaluation'!$A$46:$F$120,6,0),""))&amp;""</f>
        <v/>
      </c>
      <c r="G86" s="227"/>
      <c r="H86" s="63" t="str">
        <f>IFERROR(IF($H85+1&gt;'(backend scoring)'!$Q$335,"",$H85+1),"")</f>
        <v/>
      </c>
      <c r="I86" s="63" t="e">
        <f ca="1">_xludf.XLOOKUP($H86,'(backend scoring)'!$S$2:$S$333,'(backend scoring)'!$A$2:$A$333,"")</f>
        <v>#NAME?</v>
      </c>
      <c r="J86" s="63" t="str">
        <f ca="1">IFERROR(VLOOKUP($I86,'Institution Evaluation'!$A$55:$F$346,2,0),IFERROR(VLOOKUP($I86,'Privacy Analyst Evaluation'!$A$46:$F$120,2,0),""))</f>
        <v/>
      </c>
      <c r="K86" s="63" t="str">
        <f ca="1">IFERROR(VLOOKUP($I86,'Institution Evaluation'!$A$55:$F$346,3,0),IFERROR(VLOOKUP($I86,'Privacy Analyst Evaluation'!$A$46:$F$120,3,0),""))&amp;""</f>
        <v/>
      </c>
      <c r="L86" s="63" t="str">
        <f ca="1">IFERROR(VLOOKUP($I86,'Institution Evaluation'!$A$55:$F$346,4,0),IFERROR(VLOOKUP($I86,'Privacy Analyst Evaluation'!$A$46:$F$120,4,0),""))&amp;""</f>
        <v/>
      </c>
      <c r="M86" s="63" t="str">
        <f ca="1">IFERROR(VLOOKUP($I86,'Institution Evaluation'!$A$55:$F$346,6,0),IFERROR(VLOOKUP($I86,'Privacy Analyst Evaluation'!$A$46:$F$120,6,0),""))&amp;""</f>
        <v/>
      </c>
    </row>
    <row r="87" spans="1:13" ht="105.05" customHeight="1" x14ac:dyDescent="0.25">
      <c r="A87" s="63">
        <f>IFERROR(IF($A86+1&gt;'(backend scoring)'!$T$335,"",$A86+1),"")</f>
        <v>63</v>
      </c>
      <c r="B87" s="63" t="e">
        <f ca="1">_xludf.XLOOKUP($A87,'(backend scoring)'!$V$2:$V$333,'(backend scoring)'!$A$2:$A$333,"")</f>
        <v>#NAME?</v>
      </c>
      <c r="C87" s="63" t="str">
        <f ca="1">IFERROR(VLOOKUP($B87,'Institution Evaluation'!$A$55:$F$346,2,0),IFERROR(VLOOKUP($B87,'Privacy Analyst Evaluation'!$A$46:$F$120,2,0),""))&amp;""</f>
        <v/>
      </c>
      <c r="D87" s="63" t="str">
        <f ca="1">IFERROR(VLOOKUP($B87,'Institution Evaluation'!$A$55:$F$346,3,0),IFERROR(VLOOKUP($B87,'Privacy Analyst Evaluation'!$A$46:$F$120,3,0),""))&amp;""</f>
        <v/>
      </c>
      <c r="E87" s="63" t="str">
        <f ca="1">IFERROR(VLOOKUP($B87,'Institution Evaluation'!$A$55:$F$346,4,0),IFERROR(VLOOKUP($B87,'Privacy Analyst Evaluation'!$A$46:$F$120,4,0),""))&amp;""</f>
        <v/>
      </c>
      <c r="F87" s="63" t="str">
        <f ca="1">IFERROR(VLOOKUP($B87,'Institution Evaluation'!$A$55:$F$346,6,0),IFERROR(VLOOKUP($B87,'Privacy Analyst Evaluation'!$A$46:$F$120,6,0),""))&amp;""</f>
        <v/>
      </c>
      <c r="G87" s="227"/>
      <c r="H87" s="63" t="str">
        <f>IFERROR(IF($H86+1&gt;'(backend scoring)'!$Q$335,"",$H86+1),"")</f>
        <v/>
      </c>
      <c r="I87" s="63" t="e">
        <f ca="1">_xludf.XLOOKUP($H87,'(backend scoring)'!$S$2:$S$333,'(backend scoring)'!$A$2:$A$333,"")</f>
        <v>#NAME?</v>
      </c>
      <c r="J87" s="63" t="str">
        <f ca="1">IFERROR(VLOOKUP($I87,'Institution Evaluation'!$A$55:$F$346,2,0),IFERROR(VLOOKUP($I87,'Privacy Analyst Evaluation'!$A$46:$F$120,2,0),""))</f>
        <v/>
      </c>
      <c r="K87" s="63" t="str">
        <f ca="1">IFERROR(VLOOKUP($I87,'Institution Evaluation'!$A$55:$F$346,3,0),IFERROR(VLOOKUP($I87,'Privacy Analyst Evaluation'!$A$46:$F$120,3,0),""))&amp;""</f>
        <v/>
      </c>
      <c r="L87" s="63" t="str">
        <f ca="1">IFERROR(VLOOKUP($I87,'Institution Evaluation'!$A$55:$F$346,4,0),IFERROR(VLOOKUP($I87,'Privacy Analyst Evaluation'!$A$46:$F$120,4,0),""))&amp;""</f>
        <v/>
      </c>
      <c r="M87" s="63" t="str">
        <f ca="1">IFERROR(VLOOKUP($I87,'Institution Evaluation'!$A$55:$F$346,6,0),IFERROR(VLOOKUP($I87,'Privacy Analyst Evaluation'!$A$46:$F$120,6,0),""))&amp;""</f>
        <v/>
      </c>
    </row>
    <row r="88" spans="1:13" ht="74.95" customHeight="1" x14ac:dyDescent="0.25">
      <c r="A88" s="63">
        <f>IFERROR(IF($A87+1&gt;'(backend scoring)'!$T$335,"",$A87+1),"")</f>
        <v>64</v>
      </c>
      <c r="B88" s="63" t="e">
        <f ca="1">_xludf.XLOOKUP($A88,'(backend scoring)'!$V$2:$V$333,'(backend scoring)'!$A$2:$A$333,"")</f>
        <v>#NAME?</v>
      </c>
      <c r="C88" s="63" t="str">
        <f ca="1">IFERROR(VLOOKUP($B88,'Institution Evaluation'!$A$55:$F$346,2,0),IFERROR(VLOOKUP($B88,'Privacy Analyst Evaluation'!$A$46:$F$120,2,0),""))&amp;""</f>
        <v/>
      </c>
      <c r="D88" s="63" t="str">
        <f ca="1">IFERROR(VLOOKUP($B88,'Institution Evaluation'!$A$55:$F$346,3,0),IFERROR(VLOOKUP($B88,'Privacy Analyst Evaluation'!$A$46:$F$120,3,0),""))&amp;""</f>
        <v/>
      </c>
      <c r="E88" s="63" t="str">
        <f ca="1">IFERROR(VLOOKUP($B88,'Institution Evaluation'!$A$55:$F$346,4,0),IFERROR(VLOOKUP($B88,'Privacy Analyst Evaluation'!$A$46:$F$120,4,0),""))&amp;""</f>
        <v/>
      </c>
      <c r="F88" s="63" t="str">
        <f ca="1">IFERROR(VLOOKUP($B88,'Institution Evaluation'!$A$55:$F$346,6,0),IFERROR(VLOOKUP($B88,'Privacy Analyst Evaluation'!$A$46:$F$120,6,0),""))&amp;""</f>
        <v/>
      </c>
      <c r="G88" s="227"/>
      <c r="H88" s="63" t="str">
        <f>IFERROR(IF($H87+1&gt;'(backend scoring)'!$Q$335,"",$H87+1),"")</f>
        <v/>
      </c>
      <c r="I88" s="63" t="e">
        <f ca="1">_xludf.XLOOKUP($H88,'(backend scoring)'!$S$2:$S$333,'(backend scoring)'!$A$2:$A$333,"")</f>
        <v>#NAME?</v>
      </c>
      <c r="J88" s="63" t="str">
        <f ca="1">IFERROR(VLOOKUP($I88,'Institution Evaluation'!$A$55:$F$346,2,0),IFERROR(VLOOKUP($I88,'Privacy Analyst Evaluation'!$A$46:$F$120,2,0),""))</f>
        <v/>
      </c>
      <c r="K88" s="63" t="str">
        <f ca="1">IFERROR(VLOOKUP($I88,'Institution Evaluation'!$A$55:$F$346,3,0),IFERROR(VLOOKUP($I88,'Privacy Analyst Evaluation'!$A$46:$F$120,3,0),""))&amp;""</f>
        <v/>
      </c>
      <c r="L88" s="63" t="str">
        <f ca="1">IFERROR(VLOOKUP($I88,'Institution Evaluation'!$A$55:$F$346,4,0),IFERROR(VLOOKUP($I88,'Privacy Analyst Evaluation'!$A$46:$F$120,4,0),""))&amp;""</f>
        <v/>
      </c>
      <c r="M88" s="63" t="str">
        <f ca="1">IFERROR(VLOOKUP($I88,'Institution Evaluation'!$A$55:$F$346,6,0),IFERROR(VLOOKUP($I88,'Privacy Analyst Evaluation'!$A$46:$F$120,6,0),""))&amp;""</f>
        <v/>
      </c>
    </row>
    <row r="89" spans="1:13" ht="45" customHeight="1" x14ac:dyDescent="0.25">
      <c r="A89" s="63">
        <f>IFERROR(IF($A88+1&gt;'(backend scoring)'!$T$335,"",$A88+1),"")</f>
        <v>65</v>
      </c>
      <c r="B89" s="63" t="e">
        <f ca="1">_xludf.XLOOKUP($A89,'(backend scoring)'!$V$2:$V$333,'(backend scoring)'!$A$2:$A$333,"")</f>
        <v>#NAME?</v>
      </c>
      <c r="C89" s="63" t="str">
        <f ca="1">IFERROR(VLOOKUP($B89,'Institution Evaluation'!$A$55:$F$346,2,0),IFERROR(VLOOKUP($B89,'Privacy Analyst Evaluation'!$A$46:$F$120,2,0),""))&amp;""</f>
        <v/>
      </c>
      <c r="D89" s="63" t="str">
        <f ca="1">IFERROR(VLOOKUP($B89,'Institution Evaluation'!$A$55:$F$346,3,0),IFERROR(VLOOKUP($B89,'Privacy Analyst Evaluation'!$A$46:$F$120,3,0),""))&amp;""</f>
        <v/>
      </c>
      <c r="E89" s="63" t="str">
        <f ca="1">IFERROR(VLOOKUP($B89,'Institution Evaluation'!$A$55:$F$346,4,0),IFERROR(VLOOKUP($B89,'Privacy Analyst Evaluation'!$A$46:$F$120,4,0),""))&amp;""</f>
        <v/>
      </c>
      <c r="F89" s="63" t="str">
        <f ca="1">IFERROR(VLOOKUP($B89,'Institution Evaluation'!$A$55:$F$346,6,0),IFERROR(VLOOKUP($B89,'Privacy Analyst Evaluation'!$A$46:$F$120,6,0),""))&amp;""</f>
        <v/>
      </c>
      <c r="G89" s="227"/>
      <c r="H89" s="63" t="str">
        <f>IFERROR(IF($H88+1&gt;'(backend scoring)'!$Q$335,"",$H88+1),"")</f>
        <v/>
      </c>
      <c r="I89" s="63" t="e">
        <f ca="1">_xludf.XLOOKUP($H89,'(backend scoring)'!$S$2:$S$333,'(backend scoring)'!$A$2:$A$333,"")</f>
        <v>#NAME?</v>
      </c>
      <c r="J89" s="63" t="str">
        <f ca="1">IFERROR(VLOOKUP($I89,'Institution Evaluation'!$A$55:$F$346,2,0),IFERROR(VLOOKUP($I89,'Privacy Analyst Evaluation'!$A$46:$F$120,2,0),""))</f>
        <v/>
      </c>
      <c r="K89" s="63" t="str">
        <f ca="1">IFERROR(VLOOKUP($I89,'Institution Evaluation'!$A$55:$F$346,3,0),IFERROR(VLOOKUP($I89,'Privacy Analyst Evaluation'!$A$46:$F$120,3,0),""))&amp;""</f>
        <v/>
      </c>
      <c r="L89" s="63" t="str">
        <f ca="1">IFERROR(VLOOKUP($I89,'Institution Evaluation'!$A$55:$F$346,4,0),IFERROR(VLOOKUP($I89,'Privacy Analyst Evaluation'!$A$46:$F$120,4,0),""))&amp;""</f>
        <v/>
      </c>
      <c r="M89" s="63" t="str">
        <f ca="1">IFERROR(VLOOKUP($I89,'Institution Evaluation'!$A$55:$F$346,6,0),IFERROR(VLOOKUP($I89,'Privacy Analyst Evaluation'!$A$46:$F$120,6,0),""))&amp;""</f>
        <v/>
      </c>
    </row>
    <row r="90" spans="1:13" ht="74.95" customHeight="1" x14ac:dyDescent="0.25">
      <c r="A90" s="63">
        <f>IFERROR(IF($A89+1&gt;'(backend scoring)'!$T$335,"",$A89+1),"")</f>
        <v>66</v>
      </c>
      <c r="B90" s="63" t="e">
        <f ca="1">_xludf.XLOOKUP($A90,'(backend scoring)'!$V$2:$V$333,'(backend scoring)'!$A$2:$A$333,"")</f>
        <v>#NAME?</v>
      </c>
      <c r="C90" s="63" t="str">
        <f ca="1">IFERROR(VLOOKUP($B90,'Institution Evaluation'!$A$55:$F$346,2,0),IFERROR(VLOOKUP($B90,'Privacy Analyst Evaluation'!$A$46:$F$120,2,0),""))&amp;""</f>
        <v/>
      </c>
      <c r="D90" s="63" t="str">
        <f ca="1">IFERROR(VLOOKUP($B90,'Institution Evaluation'!$A$55:$F$346,3,0),IFERROR(VLOOKUP($B90,'Privacy Analyst Evaluation'!$A$46:$F$120,3,0),""))&amp;""</f>
        <v/>
      </c>
      <c r="E90" s="63" t="str">
        <f ca="1">IFERROR(VLOOKUP($B90,'Institution Evaluation'!$A$55:$F$346,4,0),IFERROR(VLOOKUP($B90,'Privacy Analyst Evaluation'!$A$46:$F$120,4,0),""))&amp;""</f>
        <v/>
      </c>
      <c r="F90" s="63" t="str">
        <f ca="1">IFERROR(VLOOKUP($B90,'Institution Evaluation'!$A$55:$F$346,6,0),IFERROR(VLOOKUP($B90,'Privacy Analyst Evaluation'!$A$46:$F$120,6,0),""))&amp;""</f>
        <v/>
      </c>
      <c r="G90" s="227"/>
      <c r="H90" s="63" t="str">
        <f>IFERROR(IF($H89+1&gt;'(backend scoring)'!$Q$335,"",$H89+1),"")</f>
        <v/>
      </c>
      <c r="I90" s="63" t="e">
        <f ca="1">_xludf.XLOOKUP($H90,'(backend scoring)'!$S$2:$S$333,'(backend scoring)'!$A$2:$A$333,"")</f>
        <v>#NAME?</v>
      </c>
      <c r="J90" s="63" t="str">
        <f ca="1">IFERROR(VLOOKUP($I90,'Institution Evaluation'!$A$55:$F$346,2,0),IFERROR(VLOOKUP($I90,'Privacy Analyst Evaluation'!$A$46:$F$120,2,0),""))</f>
        <v/>
      </c>
      <c r="K90" s="63" t="str">
        <f ca="1">IFERROR(VLOOKUP($I90,'Institution Evaluation'!$A$55:$F$346,3,0),IFERROR(VLOOKUP($I90,'Privacy Analyst Evaluation'!$A$46:$F$120,3,0),""))&amp;""</f>
        <v/>
      </c>
      <c r="L90" s="63" t="str">
        <f ca="1">IFERROR(VLOOKUP($I90,'Institution Evaluation'!$A$55:$F$346,4,0),IFERROR(VLOOKUP($I90,'Privacy Analyst Evaluation'!$A$46:$F$120,4,0),""))&amp;""</f>
        <v/>
      </c>
      <c r="M90" s="63" t="str">
        <f ca="1">IFERROR(VLOOKUP($I90,'Institution Evaluation'!$A$55:$F$346,6,0),IFERROR(VLOOKUP($I90,'Privacy Analyst Evaluation'!$A$46:$F$120,6,0),""))&amp;""</f>
        <v/>
      </c>
    </row>
    <row r="91" spans="1:13" ht="74.95" customHeight="1" x14ac:dyDescent="0.25">
      <c r="A91" s="63">
        <f>IFERROR(IF($A90+1&gt;'(backend scoring)'!$T$335,"",$A90+1),"")</f>
        <v>67</v>
      </c>
      <c r="B91" s="63" t="e">
        <f ca="1">_xludf.XLOOKUP($A91,'(backend scoring)'!$V$2:$V$333,'(backend scoring)'!$A$2:$A$333,"")</f>
        <v>#NAME?</v>
      </c>
      <c r="C91" s="63" t="str">
        <f ca="1">IFERROR(VLOOKUP($B91,'Institution Evaluation'!$A$55:$F$346,2,0),IFERROR(VLOOKUP($B91,'Privacy Analyst Evaluation'!$A$46:$F$120,2,0),""))&amp;""</f>
        <v/>
      </c>
      <c r="D91" s="63" t="str">
        <f ca="1">IFERROR(VLOOKUP($B91,'Institution Evaluation'!$A$55:$F$346,3,0),IFERROR(VLOOKUP($B91,'Privacy Analyst Evaluation'!$A$46:$F$120,3,0),""))&amp;""</f>
        <v/>
      </c>
      <c r="E91" s="63" t="str">
        <f ca="1">IFERROR(VLOOKUP($B91,'Institution Evaluation'!$A$55:$F$346,4,0),IFERROR(VLOOKUP($B91,'Privacy Analyst Evaluation'!$A$46:$F$120,4,0),""))&amp;""</f>
        <v/>
      </c>
      <c r="F91" s="63" t="str">
        <f ca="1">IFERROR(VLOOKUP($B91,'Institution Evaluation'!$A$55:$F$346,6,0),IFERROR(VLOOKUP($B91,'Privacy Analyst Evaluation'!$A$46:$F$120,6,0),""))&amp;""</f>
        <v/>
      </c>
      <c r="G91" s="227"/>
      <c r="H91" s="63" t="str">
        <f>IFERROR(IF($H90+1&gt;'(backend scoring)'!$Q$335,"",$H90+1),"")</f>
        <v/>
      </c>
      <c r="I91" s="63" t="e">
        <f ca="1">_xludf.XLOOKUP($H91,'(backend scoring)'!$S$2:$S$333,'(backend scoring)'!$A$2:$A$333,"")</f>
        <v>#NAME?</v>
      </c>
      <c r="J91" s="63" t="str">
        <f ca="1">IFERROR(VLOOKUP($I91,'Institution Evaluation'!$A$55:$F$346,2,0),IFERROR(VLOOKUP($I91,'Privacy Analyst Evaluation'!$A$46:$F$120,2,0),""))</f>
        <v/>
      </c>
      <c r="K91" s="63" t="str">
        <f ca="1">IFERROR(VLOOKUP($I91,'Institution Evaluation'!$A$55:$F$346,3,0),IFERROR(VLOOKUP($I91,'Privacy Analyst Evaluation'!$A$46:$F$120,3,0),""))&amp;""</f>
        <v/>
      </c>
      <c r="L91" s="63" t="str">
        <f ca="1">IFERROR(VLOOKUP($I91,'Institution Evaluation'!$A$55:$F$346,4,0),IFERROR(VLOOKUP($I91,'Privacy Analyst Evaluation'!$A$46:$F$120,4,0),""))&amp;""</f>
        <v/>
      </c>
      <c r="M91" s="63" t="str">
        <f ca="1">IFERROR(VLOOKUP($I91,'Institution Evaluation'!$A$55:$F$346,6,0),IFERROR(VLOOKUP($I91,'Privacy Analyst Evaluation'!$A$46:$F$120,6,0),""))&amp;""</f>
        <v/>
      </c>
    </row>
    <row r="92" spans="1:13" ht="29.95" customHeight="1" x14ac:dyDescent="0.25">
      <c r="A92" s="63">
        <f>IFERROR(IF($A91+1&gt;'(backend scoring)'!$T$335,"",$A91+1),"")</f>
        <v>68</v>
      </c>
      <c r="B92" s="63" t="e">
        <f ca="1">_xludf.XLOOKUP($A92,'(backend scoring)'!$V$2:$V$333,'(backend scoring)'!$A$2:$A$333,"")</f>
        <v>#NAME?</v>
      </c>
      <c r="C92" s="63" t="str">
        <f ca="1">IFERROR(VLOOKUP($B92,'Institution Evaluation'!$A$55:$F$346,2,0),IFERROR(VLOOKUP($B92,'Privacy Analyst Evaluation'!$A$46:$F$120,2,0),""))&amp;""</f>
        <v/>
      </c>
      <c r="D92" s="63" t="str">
        <f ca="1">IFERROR(VLOOKUP($B92,'Institution Evaluation'!$A$55:$F$346,3,0),IFERROR(VLOOKUP($B92,'Privacy Analyst Evaluation'!$A$46:$F$120,3,0),""))&amp;""</f>
        <v/>
      </c>
      <c r="E92" s="63" t="str">
        <f ca="1">IFERROR(VLOOKUP($B92,'Institution Evaluation'!$A$55:$F$346,4,0),IFERROR(VLOOKUP($B92,'Privacy Analyst Evaluation'!$A$46:$F$120,4,0),""))&amp;""</f>
        <v/>
      </c>
      <c r="F92" s="63" t="str">
        <f ca="1">IFERROR(VLOOKUP($B92,'Institution Evaluation'!$A$55:$F$346,6,0),IFERROR(VLOOKUP($B92,'Privacy Analyst Evaluation'!$A$46:$F$120,6,0),""))&amp;""</f>
        <v/>
      </c>
      <c r="G92" s="227"/>
      <c r="H92" s="63" t="str">
        <f>IFERROR(IF($H91+1&gt;'(backend scoring)'!$Q$335,"",$H91+1),"")</f>
        <v/>
      </c>
      <c r="I92" s="63" t="e">
        <f ca="1">_xludf.XLOOKUP($H92,'(backend scoring)'!$S$2:$S$333,'(backend scoring)'!$A$2:$A$333,"")</f>
        <v>#NAME?</v>
      </c>
      <c r="J92" s="63" t="str">
        <f ca="1">IFERROR(VLOOKUP($I92,'Institution Evaluation'!$A$55:$F$346,2,0),IFERROR(VLOOKUP($I92,'Privacy Analyst Evaluation'!$A$46:$F$120,2,0),""))</f>
        <v/>
      </c>
      <c r="K92" s="63" t="str">
        <f ca="1">IFERROR(VLOOKUP($I92,'Institution Evaluation'!$A$55:$F$346,3,0),IFERROR(VLOOKUP($I92,'Privacy Analyst Evaluation'!$A$46:$F$120,3,0),""))&amp;""</f>
        <v/>
      </c>
      <c r="L92" s="63" t="str">
        <f ca="1">IFERROR(VLOOKUP($I92,'Institution Evaluation'!$A$55:$F$346,4,0),IFERROR(VLOOKUP($I92,'Privacy Analyst Evaluation'!$A$46:$F$120,4,0),""))&amp;""</f>
        <v/>
      </c>
      <c r="M92" s="63" t="str">
        <f ca="1">IFERROR(VLOOKUP($I92,'Institution Evaluation'!$A$55:$F$346,6,0),IFERROR(VLOOKUP($I92,'Privacy Analyst Evaluation'!$A$46:$F$120,6,0),""))&amp;""</f>
        <v/>
      </c>
    </row>
    <row r="93" spans="1:13" ht="60.05" customHeight="1" x14ac:dyDescent="0.25">
      <c r="A93" s="63">
        <f>IFERROR(IF($A92+1&gt;'(backend scoring)'!$T$335,"",$A92+1),"")</f>
        <v>69</v>
      </c>
      <c r="B93" s="63" t="e">
        <f ca="1">_xludf.XLOOKUP($A93,'(backend scoring)'!$V$2:$V$333,'(backend scoring)'!$A$2:$A$333,"")</f>
        <v>#NAME?</v>
      </c>
      <c r="C93" s="63" t="str">
        <f ca="1">IFERROR(VLOOKUP($B93,'Institution Evaluation'!$A$55:$F$346,2,0),IFERROR(VLOOKUP($B93,'Privacy Analyst Evaluation'!$A$46:$F$120,2,0),""))&amp;""</f>
        <v/>
      </c>
      <c r="D93" s="63" t="str">
        <f ca="1">IFERROR(VLOOKUP($B93,'Institution Evaluation'!$A$55:$F$346,3,0),IFERROR(VLOOKUP($B93,'Privacy Analyst Evaluation'!$A$46:$F$120,3,0),""))&amp;""</f>
        <v/>
      </c>
      <c r="E93" s="63" t="str">
        <f ca="1">IFERROR(VLOOKUP($B93,'Institution Evaluation'!$A$55:$F$346,4,0),IFERROR(VLOOKUP($B93,'Privacy Analyst Evaluation'!$A$46:$F$120,4,0),""))&amp;""</f>
        <v/>
      </c>
      <c r="F93" s="63" t="str">
        <f ca="1">IFERROR(VLOOKUP($B93,'Institution Evaluation'!$A$55:$F$346,6,0),IFERROR(VLOOKUP($B93,'Privacy Analyst Evaluation'!$A$46:$F$120,6,0),""))&amp;""</f>
        <v/>
      </c>
      <c r="G93" s="227"/>
      <c r="H93" s="63" t="str">
        <f>IFERROR(IF($H92+1&gt;'(backend scoring)'!$Q$335,"",$H92+1),"")</f>
        <v/>
      </c>
      <c r="I93" s="63" t="e">
        <f ca="1">_xludf.XLOOKUP($H93,'(backend scoring)'!$S$2:$S$333,'(backend scoring)'!$A$2:$A$333,"")</f>
        <v>#NAME?</v>
      </c>
      <c r="J93" s="63" t="str">
        <f ca="1">IFERROR(VLOOKUP($I93,'Institution Evaluation'!$A$55:$F$346,2,0),IFERROR(VLOOKUP($I93,'Privacy Analyst Evaluation'!$A$46:$F$120,2,0),""))</f>
        <v/>
      </c>
      <c r="K93" s="63" t="str">
        <f ca="1">IFERROR(VLOOKUP($I93,'Institution Evaluation'!$A$55:$F$346,3,0),IFERROR(VLOOKUP($I93,'Privacy Analyst Evaluation'!$A$46:$F$120,3,0),""))&amp;""</f>
        <v/>
      </c>
      <c r="L93" s="63" t="str">
        <f ca="1">IFERROR(VLOOKUP($I93,'Institution Evaluation'!$A$55:$F$346,4,0),IFERROR(VLOOKUP($I93,'Privacy Analyst Evaluation'!$A$46:$F$120,4,0),""))&amp;""</f>
        <v/>
      </c>
      <c r="M93" s="63" t="str">
        <f ca="1">IFERROR(VLOOKUP($I93,'Institution Evaluation'!$A$55:$F$346,6,0),IFERROR(VLOOKUP($I93,'Privacy Analyst Evaluation'!$A$46:$F$120,6,0),""))&amp;""</f>
        <v/>
      </c>
    </row>
    <row r="94" spans="1:13" ht="29.95" customHeight="1" x14ac:dyDescent="0.25">
      <c r="A94" s="63">
        <f>IFERROR(IF($A93+1&gt;'(backend scoring)'!$T$335,"",$A93+1),"")</f>
        <v>70</v>
      </c>
      <c r="B94" s="63" t="e">
        <f ca="1">_xludf.XLOOKUP($A94,'(backend scoring)'!$V$2:$V$333,'(backend scoring)'!$A$2:$A$333,"")</f>
        <v>#NAME?</v>
      </c>
      <c r="C94" s="63" t="str">
        <f ca="1">IFERROR(VLOOKUP($B94,'Institution Evaluation'!$A$55:$F$346,2,0),IFERROR(VLOOKUP($B94,'Privacy Analyst Evaluation'!$A$46:$F$120,2,0),""))&amp;""</f>
        <v/>
      </c>
      <c r="D94" s="63" t="str">
        <f ca="1">IFERROR(VLOOKUP($B94,'Institution Evaluation'!$A$55:$F$346,3,0),IFERROR(VLOOKUP($B94,'Privacy Analyst Evaluation'!$A$46:$F$120,3,0),""))&amp;""</f>
        <v/>
      </c>
      <c r="E94" s="63" t="str">
        <f ca="1">IFERROR(VLOOKUP($B94,'Institution Evaluation'!$A$55:$F$346,4,0),IFERROR(VLOOKUP($B94,'Privacy Analyst Evaluation'!$A$46:$F$120,4,0),""))&amp;""</f>
        <v/>
      </c>
      <c r="F94" s="63" t="str">
        <f ca="1">IFERROR(VLOOKUP($B94,'Institution Evaluation'!$A$55:$F$346,6,0),IFERROR(VLOOKUP($B94,'Privacy Analyst Evaluation'!$A$46:$F$120,6,0),""))&amp;""</f>
        <v/>
      </c>
      <c r="G94" s="227"/>
      <c r="H94" s="63" t="str">
        <f>IFERROR(IF($H93+1&gt;'(backend scoring)'!$Q$335,"",$H93+1),"")</f>
        <v/>
      </c>
      <c r="I94" s="63" t="e">
        <f ca="1">_xludf.XLOOKUP($H94,'(backend scoring)'!$S$2:$S$333,'(backend scoring)'!$A$2:$A$333,"")</f>
        <v>#NAME?</v>
      </c>
      <c r="J94" s="63" t="str">
        <f ca="1">IFERROR(VLOOKUP($I94,'Institution Evaluation'!$A$55:$F$346,2,0),IFERROR(VLOOKUP($I94,'Privacy Analyst Evaluation'!$A$46:$F$120,2,0),""))</f>
        <v/>
      </c>
      <c r="K94" s="63" t="str">
        <f ca="1">IFERROR(VLOOKUP($I94,'Institution Evaluation'!$A$55:$F$346,3,0),IFERROR(VLOOKUP($I94,'Privacy Analyst Evaluation'!$A$46:$F$120,3,0),""))&amp;""</f>
        <v/>
      </c>
      <c r="L94" s="63" t="str">
        <f ca="1">IFERROR(VLOOKUP($I94,'Institution Evaluation'!$A$55:$F$346,4,0),IFERROR(VLOOKUP($I94,'Privacy Analyst Evaluation'!$A$46:$F$120,4,0),""))&amp;""</f>
        <v/>
      </c>
      <c r="M94" s="63" t="str">
        <f ca="1">IFERROR(VLOOKUP($I94,'Institution Evaluation'!$A$55:$F$346,6,0),IFERROR(VLOOKUP($I94,'Privacy Analyst Evaluation'!$A$46:$F$120,6,0),""))&amp;""</f>
        <v/>
      </c>
    </row>
    <row r="95" spans="1:13" ht="74.95" customHeight="1" x14ac:dyDescent="0.25">
      <c r="A95" s="63">
        <f>IFERROR(IF($A94+1&gt;'(backend scoring)'!$T$335,"",$A94+1),"")</f>
        <v>71</v>
      </c>
      <c r="B95" s="63" t="e">
        <f ca="1">_xludf.XLOOKUP($A95,'(backend scoring)'!$V$2:$V$333,'(backend scoring)'!$A$2:$A$333,"")</f>
        <v>#NAME?</v>
      </c>
      <c r="C95" s="63" t="str">
        <f ca="1">IFERROR(VLOOKUP($B95,'Institution Evaluation'!$A$55:$F$346,2,0),IFERROR(VLOOKUP($B95,'Privacy Analyst Evaluation'!$A$46:$F$120,2,0),""))&amp;""</f>
        <v/>
      </c>
      <c r="D95" s="63" t="str">
        <f ca="1">IFERROR(VLOOKUP($B95,'Institution Evaluation'!$A$55:$F$346,3,0),IFERROR(VLOOKUP($B95,'Privacy Analyst Evaluation'!$A$46:$F$120,3,0),""))&amp;""</f>
        <v/>
      </c>
      <c r="E95" s="63" t="str">
        <f ca="1">IFERROR(VLOOKUP($B95,'Institution Evaluation'!$A$55:$F$346,4,0),IFERROR(VLOOKUP($B95,'Privacy Analyst Evaluation'!$A$46:$F$120,4,0),""))&amp;""</f>
        <v/>
      </c>
      <c r="F95" s="63" t="str">
        <f ca="1">IFERROR(VLOOKUP($B95,'Institution Evaluation'!$A$55:$F$346,6,0),IFERROR(VLOOKUP($B95,'Privacy Analyst Evaluation'!$A$46:$F$120,6,0),""))&amp;""</f>
        <v/>
      </c>
      <c r="G95" s="227"/>
      <c r="H95" s="63" t="str">
        <f>IFERROR(IF($H94+1&gt;'(backend scoring)'!$Q$335,"",$H94+1),"")</f>
        <v/>
      </c>
      <c r="I95" s="63" t="e">
        <f ca="1">_xludf.XLOOKUP($H95,'(backend scoring)'!$S$2:$S$333,'(backend scoring)'!$A$2:$A$333,"")</f>
        <v>#NAME?</v>
      </c>
      <c r="J95" s="63" t="str">
        <f ca="1">IFERROR(VLOOKUP($I95,'Institution Evaluation'!$A$55:$F$346,2,0),IFERROR(VLOOKUP($I95,'Privacy Analyst Evaluation'!$A$46:$F$120,2,0),""))</f>
        <v/>
      </c>
      <c r="K95" s="63" t="str">
        <f ca="1">IFERROR(VLOOKUP($I95,'Institution Evaluation'!$A$55:$F$346,3,0),IFERROR(VLOOKUP($I95,'Privacy Analyst Evaluation'!$A$46:$F$120,3,0),""))&amp;""</f>
        <v/>
      </c>
      <c r="L95" s="63" t="str">
        <f ca="1">IFERROR(VLOOKUP($I95,'Institution Evaluation'!$A$55:$F$346,4,0),IFERROR(VLOOKUP($I95,'Privacy Analyst Evaluation'!$A$46:$F$120,4,0),""))&amp;""</f>
        <v/>
      </c>
      <c r="M95" s="63" t="str">
        <f ca="1">IFERROR(VLOOKUP($I95,'Institution Evaluation'!$A$55:$F$346,6,0),IFERROR(VLOOKUP($I95,'Privacy Analyst Evaluation'!$A$46:$F$120,6,0),""))&amp;""</f>
        <v/>
      </c>
    </row>
    <row r="96" spans="1:13" ht="60.05" customHeight="1" x14ac:dyDescent="0.25">
      <c r="A96" s="63">
        <f>IFERROR(IF($A95+1&gt;'(backend scoring)'!$T$335,"",$A95+1),"")</f>
        <v>72</v>
      </c>
      <c r="B96" s="63" t="e">
        <f ca="1">_xludf.XLOOKUP($A96,'(backend scoring)'!$V$2:$V$333,'(backend scoring)'!$A$2:$A$333,"")</f>
        <v>#NAME?</v>
      </c>
      <c r="C96" s="63" t="str">
        <f ca="1">IFERROR(VLOOKUP($B96,'Institution Evaluation'!$A$55:$F$346,2,0),IFERROR(VLOOKUP($B96,'Privacy Analyst Evaluation'!$A$46:$F$120,2,0),""))&amp;""</f>
        <v/>
      </c>
      <c r="D96" s="63" t="str">
        <f ca="1">IFERROR(VLOOKUP($B96,'Institution Evaluation'!$A$55:$F$346,3,0),IFERROR(VLOOKUP($B96,'Privacy Analyst Evaluation'!$A$46:$F$120,3,0),""))&amp;""</f>
        <v/>
      </c>
      <c r="E96" s="63" t="str">
        <f ca="1">IFERROR(VLOOKUP($B96,'Institution Evaluation'!$A$55:$F$346,4,0),IFERROR(VLOOKUP($B96,'Privacy Analyst Evaluation'!$A$46:$F$120,4,0),""))&amp;""</f>
        <v/>
      </c>
      <c r="F96" s="63" t="str">
        <f ca="1">IFERROR(VLOOKUP($B96,'Institution Evaluation'!$A$55:$F$346,6,0),IFERROR(VLOOKUP($B96,'Privacy Analyst Evaluation'!$A$46:$F$120,6,0),""))&amp;""</f>
        <v/>
      </c>
      <c r="G96" s="227"/>
      <c r="H96" s="63" t="str">
        <f>IFERROR(IF($H95+1&gt;'(backend scoring)'!$Q$335,"",$H95+1),"")</f>
        <v/>
      </c>
      <c r="I96" s="63" t="e">
        <f ca="1">_xludf.XLOOKUP($H96,'(backend scoring)'!$S$2:$S$333,'(backend scoring)'!$A$2:$A$333,"")</f>
        <v>#NAME?</v>
      </c>
      <c r="J96" s="63" t="str">
        <f ca="1">IFERROR(VLOOKUP($I96,'Institution Evaluation'!$A$55:$F$346,2,0),IFERROR(VLOOKUP($I96,'Privacy Analyst Evaluation'!$A$46:$F$120,2,0),""))</f>
        <v/>
      </c>
      <c r="K96" s="63" t="str">
        <f ca="1">IFERROR(VLOOKUP($I96,'Institution Evaluation'!$A$55:$F$346,3,0),IFERROR(VLOOKUP($I96,'Privacy Analyst Evaluation'!$A$46:$F$120,3,0),""))&amp;""</f>
        <v/>
      </c>
      <c r="L96" s="63" t="str">
        <f ca="1">IFERROR(VLOOKUP($I96,'Institution Evaluation'!$A$55:$F$346,4,0),IFERROR(VLOOKUP($I96,'Privacy Analyst Evaluation'!$A$46:$F$120,4,0),""))&amp;""</f>
        <v/>
      </c>
      <c r="M96" s="63" t="str">
        <f ca="1">IFERROR(VLOOKUP($I96,'Institution Evaluation'!$A$55:$F$346,6,0),IFERROR(VLOOKUP($I96,'Privacy Analyst Evaluation'!$A$46:$F$120,6,0),""))&amp;""</f>
        <v/>
      </c>
    </row>
    <row r="97" spans="1:13" ht="45" customHeight="1" x14ac:dyDescent="0.25">
      <c r="A97" s="63">
        <f>IFERROR(IF($A96+1&gt;'(backend scoring)'!$T$335,"",$A96+1),"")</f>
        <v>73</v>
      </c>
      <c r="B97" s="63" t="e">
        <f ca="1">_xludf.XLOOKUP($A97,'(backend scoring)'!$V$2:$V$333,'(backend scoring)'!$A$2:$A$333,"")</f>
        <v>#NAME?</v>
      </c>
      <c r="C97" s="63" t="str">
        <f ca="1">IFERROR(VLOOKUP($B97,'Institution Evaluation'!$A$55:$F$346,2,0),IFERROR(VLOOKUP($B97,'Privacy Analyst Evaluation'!$A$46:$F$120,2,0),""))&amp;""</f>
        <v/>
      </c>
      <c r="D97" s="63" t="str">
        <f ca="1">IFERROR(VLOOKUP($B97,'Institution Evaluation'!$A$55:$F$346,3,0),IFERROR(VLOOKUP($B97,'Privacy Analyst Evaluation'!$A$46:$F$120,3,0),""))&amp;""</f>
        <v/>
      </c>
      <c r="E97" s="63" t="str">
        <f ca="1">IFERROR(VLOOKUP($B97,'Institution Evaluation'!$A$55:$F$346,4,0),IFERROR(VLOOKUP($B97,'Privacy Analyst Evaluation'!$A$46:$F$120,4,0),""))&amp;""</f>
        <v/>
      </c>
      <c r="F97" s="63" t="str">
        <f ca="1">IFERROR(VLOOKUP($B97,'Institution Evaluation'!$A$55:$F$346,6,0),IFERROR(VLOOKUP($B97,'Privacy Analyst Evaluation'!$A$46:$F$120,6,0),""))&amp;""</f>
        <v/>
      </c>
      <c r="G97" s="227"/>
      <c r="H97" s="63" t="str">
        <f>IFERROR(IF($H96+1&gt;'(backend scoring)'!$Q$335,"",$H96+1),"")</f>
        <v/>
      </c>
      <c r="I97" s="63" t="e">
        <f ca="1">_xludf.XLOOKUP($H97,'(backend scoring)'!$S$2:$S$333,'(backend scoring)'!$A$2:$A$333,"")</f>
        <v>#NAME?</v>
      </c>
      <c r="J97" s="63" t="str">
        <f ca="1">IFERROR(VLOOKUP($I97,'Institution Evaluation'!$A$55:$F$346,2,0),IFERROR(VLOOKUP($I97,'Privacy Analyst Evaluation'!$A$46:$F$120,2,0),""))</f>
        <v/>
      </c>
      <c r="K97" s="63" t="str">
        <f ca="1">IFERROR(VLOOKUP($I97,'Institution Evaluation'!$A$55:$F$346,3,0),IFERROR(VLOOKUP($I97,'Privacy Analyst Evaluation'!$A$46:$F$120,3,0),""))&amp;""</f>
        <v/>
      </c>
      <c r="L97" s="63" t="str">
        <f ca="1">IFERROR(VLOOKUP($I97,'Institution Evaluation'!$A$55:$F$346,4,0),IFERROR(VLOOKUP($I97,'Privacy Analyst Evaluation'!$A$46:$F$120,4,0),""))&amp;""</f>
        <v/>
      </c>
      <c r="M97" s="63" t="str">
        <f ca="1">IFERROR(VLOOKUP($I97,'Institution Evaluation'!$A$55:$F$346,6,0),IFERROR(VLOOKUP($I97,'Privacy Analyst Evaluation'!$A$46:$F$120,6,0),""))&amp;""</f>
        <v/>
      </c>
    </row>
    <row r="98" spans="1:13" ht="29.95" customHeight="1" x14ac:dyDescent="0.25">
      <c r="A98" s="63">
        <f>IFERROR(IF($A97+1&gt;'(backend scoring)'!$T$335,"",$A97+1),"")</f>
        <v>74</v>
      </c>
      <c r="B98" s="63" t="e">
        <f ca="1">_xludf.XLOOKUP($A98,'(backend scoring)'!$V$2:$V$333,'(backend scoring)'!$A$2:$A$333,"")</f>
        <v>#NAME?</v>
      </c>
      <c r="C98" s="63" t="str">
        <f ca="1">IFERROR(VLOOKUP($B98,'Institution Evaluation'!$A$55:$F$346,2,0),IFERROR(VLOOKUP($B98,'Privacy Analyst Evaluation'!$A$46:$F$120,2,0),""))&amp;""</f>
        <v/>
      </c>
      <c r="D98" s="63" t="str">
        <f ca="1">IFERROR(VLOOKUP($B98,'Institution Evaluation'!$A$55:$F$346,3,0),IFERROR(VLOOKUP($B98,'Privacy Analyst Evaluation'!$A$46:$F$120,3,0),""))&amp;""</f>
        <v/>
      </c>
      <c r="E98" s="63" t="str">
        <f ca="1">IFERROR(VLOOKUP($B98,'Institution Evaluation'!$A$55:$F$346,4,0),IFERROR(VLOOKUP($B98,'Privacy Analyst Evaluation'!$A$46:$F$120,4,0),""))&amp;""</f>
        <v/>
      </c>
      <c r="F98" s="63" t="str">
        <f ca="1">IFERROR(VLOOKUP($B98,'Institution Evaluation'!$A$55:$F$346,6,0),IFERROR(VLOOKUP($B98,'Privacy Analyst Evaluation'!$A$46:$F$120,6,0),""))&amp;""</f>
        <v/>
      </c>
      <c r="G98" s="227"/>
      <c r="H98" s="63" t="str">
        <f>IFERROR(IF($H97+1&gt;'(backend scoring)'!$Q$335,"",$H97+1),"")</f>
        <v/>
      </c>
      <c r="I98" s="63" t="e">
        <f ca="1">_xludf.XLOOKUP($H98,'(backend scoring)'!$S$2:$S$333,'(backend scoring)'!$A$2:$A$333,"")</f>
        <v>#NAME?</v>
      </c>
      <c r="J98" s="63" t="str">
        <f ca="1">IFERROR(VLOOKUP($I98,'Institution Evaluation'!$A$55:$F$346,2,0),IFERROR(VLOOKUP($I98,'Privacy Analyst Evaluation'!$A$46:$F$120,2,0),""))</f>
        <v/>
      </c>
      <c r="K98" s="63" t="str">
        <f ca="1">IFERROR(VLOOKUP($I98,'Institution Evaluation'!$A$55:$F$346,3,0),IFERROR(VLOOKUP($I98,'Privacy Analyst Evaluation'!$A$46:$F$120,3,0),""))&amp;""</f>
        <v/>
      </c>
      <c r="L98" s="63" t="str">
        <f ca="1">IFERROR(VLOOKUP($I98,'Institution Evaluation'!$A$55:$F$346,4,0),IFERROR(VLOOKUP($I98,'Privacy Analyst Evaluation'!$A$46:$F$120,4,0),""))&amp;""</f>
        <v/>
      </c>
      <c r="M98" s="63" t="str">
        <f ca="1">IFERROR(VLOOKUP($I98,'Institution Evaluation'!$A$55:$F$346,6,0),IFERROR(VLOOKUP($I98,'Privacy Analyst Evaluation'!$A$46:$F$120,6,0),""))&amp;""</f>
        <v/>
      </c>
    </row>
    <row r="99" spans="1:13" ht="135" customHeight="1" x14ac:dyDescent="0.25">
      <c r="A99" s="63">
        <f>IFERROR(IF($A98+1&gt;'(backend scoring)'!$T$335,"",$A98+1),"")</f>
        <v>75</v>
      </c>
      <c r="B99" s="63" t="e">
        <f ca="1">_xludf.XLOOKUP($A99,'(backend scoring)'!$V$2:$V$333,'(backend scoring)'!$A$2:$A$333,"")</f>
        <v>#NAME?</v>
      </c>
      <c r="C99" s="63" t="str">
        <f ca="1">IFERROR(VLOOKUP($B99,'Institution Evaluation'!$A$55:$F$346,2,0),IFERROR(VLOOKUP($B99,'Privacy Analyst Evaluation'!$A$46:$F$120,2,0),""))&amp;""</f>
        <v/>
      </c>
      <c r="D99" s="63" t="str">
        <f ca="1">IFERROR(VLOOKUP($B99,'Institution Evaluation'!$A$55:$F$346,3,0),IFERROR(VLOOKUP($B99,'Privacy Analyst Evaluation'!$A$46:$F$120,3,0),""))&amp;""</f>
        <v/>
      </c>
      <c r="E99" s="63" t="str">
        <f ca="1">IFERROR(VLOOKUP($B99,'Institution Evaluation'!$A$55:$F$346,4,0),IFERROR(VLOOKUP($B99,'Privacy Analyst Evaluation'!$A$46:$F$120,4,0),""))&amp;""</f>
        <v/>
      </c>
      <c r="F99" s="63" t="str">
        <f ca="1">IFERROR(VLOOKUP($B99,'Institution Evaluation'!$A$55:$F$346,6,0),IFERROR(VLOOKUP($B99,'Privacy Analyst Evaluation'!$A$46:$F$120,6,0),""))&amp;""</f>
        <v/>
      </c>
      <c r="G99" s="227"/>
      <c r="H99" s="63" t="str">
        <f>IFERROR(IF($H98+1&gt;'(backend scoring)'!$Q$335,"",$H98+1),"")</f>
        <v/>
      </c>
      <c r="I99" s="63" t="e">
        <f ca="1">_xludf.XLOOKUP($H99,'(backend scoring)'!$S$2:$S$333,'(backend scoring)'!$A$2:$A$333,"")</f>
        <v>#NAME?</v>
      </c>
      <c r="J99" s="63" t="str">
        <f ca="1">IFERROR(VLOOKUP($I99,'Institution Evaluation'!$A$55:$F$346,2,0),IFERROR(VLOOKUP($I99,'Privacy Analyst Evaluation'!$A$46:$F$120,2,0),""))</f>
        <v/>
      </c>
      <c r="K99" s="63" t="str">
        <f ca="1">IFERROR(VLOOKUP($I99,'Institution Evaluation'!$A$55:$F$346,3,0),IFERROR(VLOOKUP($I99,'Privacy Analyst Evaluation'!$A$46:$F$120,3,0),""))&amp;""</f>
        <v/>
      </c>
      <c r="L99" s="63" t="str">
        <f ca="1">IFERROR(VLOOKUP($I99,'Institution Evaluation'!$A$55:$F$346,4,0),IFERROR(VLOOKUP($I99,'Privacy Analyst Evaluation'!$A$46:$F$120,4,0),""))&amp;""</f>
        <v/>
      </c>
      <c r="M99" s="63" t="str">
        <f ca="1">IFERROR(VLOOKUP($I99,'Institution Evaluation'!$A$55:$F$346,6,0),IFERROR(VLOOKUP($I99,'Privacy Analyst Evaluation'!$A$46:$F$120,6,0),""))&amp;""</f>
        <v/>
      </c>
    </row>
    <row r="100" spans="1:13" ht="29.95" customHeight="1" x14ac:dyDescent="0.25">
      <c r="A100" s="63">
        <f>IFERROR(IF($A99+1&gt;'(backend scoring)'!$T$335,"",$A99+1),"")</f>
        <v>76</v>
      </c>
      <c r="B100" s="63" t="e">
        <f ca="1">_xludf.XLOOKUP($A100,'(backend scoring)'!$V$2:$V$333,'(backend scoring)'!$A$2:$A$333,"")</f>
        <v>#NAME?</v>
      </c>
      <c r="C100" s="63" t="str">
        <f ca="1">IFERROR(VLOOKUP($B100,'Institution Evaluation'!$A$55:$F$346,2,0),IFERROR(VLOOKUP($B100,'Privacy Analyst Evaluation'!$A$46:$F$120,2,0),""))&amp;""</f>
        <v/>
      </c>
      <c r="D100" s="63" t="str">
        <f ca="1">IFERROR(VLOOKUP($B100,'Institution Evaluation'!$A$55:$F$346,3,0),IFERROR(VLOOKUP($B100,'Privacy Analyst Evaluation'!$A$46:$F$120,3,0),""))&amp;""</f>
        <v/>
      </c>
      <c r="E100" s="63" t="str">
        <f ca="1">IFERROR(VLOOKUP($B100,'Institution Evaluation'!$A$55:$F$346,4,0),IFERROR(VLOOKUP($B100,'Privacy Analyst Evaluation'!$A$46:$F$120,4,0),""))&amp;""</f>
        <v/>
      </c>
      <c r="F100" s="63" t="str">
        <f ca="1">IFERROR(VLOOKUP($B100,'Institution Evaluation'!$A$55:$F$346,6,0),IFERROR(VLOOKUP($B100,'Privacy Analyst Evaluation'!$A$46:$F$120,6,0),""))&amp;""</f>
        <v/>
      </c>
      <c r="G100" s="227"/>
      <c r="H100" s="63" t="str">
        <f>IFERROR(IF($H99+1&gt;'(backend scoring)'!$Q$335,"",$H99+1),"")</f>
        <v/>
      </c>
      <c r="I100" s="63" t="e">
        <f ca="1">_xludf.XLOOKUP($H100,'(backend scoring)'!$S$2:$S$333,'(backend scoring)'!$A$2:$A$333,"")</f>
        <v>#NAME?</v>
      </c>
      <c r="J100" s="63" t="str">
        <f ca="1">IFERROR(VLOOKUP($I100,'Institution Evaluation'!$A$55:$F$346,2,0),IFERROR(VLOOKUP($I100,'Privacy Analyst Evaluation'!$A$46:$F$120,2,0),""))</f>
        <v/>
      </c>
      <c r="K100" s="63" t="str">
        <f ca="1">IFERROR(VLOOKUP($I100,'Institution Evaluation'!$A$55:$F$346,3,0),IFERROR(VLOOKUP($I100,'Privacy Analyst Evaluation'!$A$46:$F$120,3,0),""))&amp;""</f>
        <v/>
      </c>
      <c r="L100" s="63" t="str">
        <f ca="1">IFERROR(VLOOKUP($I100,'Institution Evaluation'!$A$55:$F$346,4,0),IFERROR(VLOOKUP($I100,'Privacy Analyst Evaluation'!$A$46:$F$120,4,0),""))&amp;""</f>
        <v/>
      </c>
      <c r="M100" s="63" t="str">
        <f ca="1">IFERROR(VLOOKUP($I100,'Institution Evaluation'!$A$55:$F$346,6,0),IFERROR(VLOOKUP($I100,'Privacy Analyst Evaluation'!$A$46:$F$120,6,0),""))&amp;""</f>
        <v/>
      </c>
    </row>
    <row r="101" spans="1:13" ht="45" customHeight="1" x14ac:dyDescent="0.25">
      <c r="A101" s="63">
        <f>IFERROR(IF($A100+1&gt;'(backend scoring)'!$T$335,"",$A100+1),"")</f>
        <v>77</v>
      </c>
      <c r="B101" s="63" t="e">
        <f ca="1">_xludf.XLOOKUP($A101,'(backend scoring)'!$V$2:$V$333,'(backend scoring)'!$A$2:$A$333,"")</f>
        <v>#NAME?</v>
      </c>
      <c r="C101" s="63" t="str">
        <f ca="1">IFERROR(VLOOKUP($B101,'Institution Evaluation'!$A$55:$F$346,2,0),IFERROR(VLOOKUP($B101,'Privacy Analyst Evaluation'!$A$46:$F$120,2,0),""))&amp;""</f>
        <v/>
      </c>
      <c r="D101" s="63" t="str">
        <f ca="1">IFERROR(VLOOKUP($B101,'Institution Evaluation'!$A$55:$F$346,3,0),IFERROR(VLOOKUP($B101,'Privacy Analyst Evaluation'!$A$46:$F$120,3,0),""))&amp;""</f>
        <v/>
      </c>
      <c r="E101" s="63" t="str">
        <f ca="1">IFERROR(VLOOKUP($B101,'Institution Evaluation'!$A$55:$F$346,4,0),IFERROR(VLOOKUP($B101,'Privacy Analyst Evaluation'!$A$46:$F$120,4,0),""))&amp;""</f>
        <v/>
      </c>
      <c r="F101" s="63" t="str">
        <f ca="1">IFERROR(VLOOKUP($B101,'Institution Evaluation'!$A$55:$F$346,6,0),IFERROR(VLOOKUP($B101,'Privacy Analyst Evaluation'!$A$46:$F$120,6,0),""))&amp;""</f>
        <v/>
      </c>
      <c r="G101" s="227"/>
      <c r="H101" s="63" t="str">
        <f>IFERROR(IF($H100+1&gt;'(backend scoring)'!$Q$335,"",$H100+1),"")</f>
        <v/>
      </c>
      <c r="I101" s="63" t="e">
        <f ca="1">_xludf.XLOOKUP($H101,'(backend scoring)'!$S$2:$S$333,'(backend scoring)'!$A$2:$A$333,"")</f>
        <v>#NAME?</v>
      </c>
      <c r="J101" s="63" t="str">
        <f ca="1">IFERROR(VLOOKUP($I101,'Institution Evaluation'!$A$55:$F$346,2,0),IFERROR(VLOOKUP($I101,'Privacy Analyst Evaluation'!$A$46:$F$120,2,0),""))</f>
        <v/>
      </c>
      <c r="K101" s="63" t="str">
        <f ca="1">IFERROR(VLOOKUP($I101,'Institution Evaluation'!$A$55:$F$346,3,0),IFERROR(VLOOKUP($I101,'Privacy Analyst Evaluation'!$A$46:$F$120,3,0),""))&amp;""</f>
        <v/>
      </c>
      <c r="L101" s="63" t="str">
        <f ca="1">IFERROR(VLOOKUP($I101,'Institution Evaluation'!$A$55:$F$346,4,0),IFERROR(VLOOKUP($I101,'Privacy Analyst Evaluation'!$A$46:$F$120,4,0),""))&amp;""</f>
        <v/>
      </c>
      <c r="M101" s="63" t="str">
        <f ca="1">IFERROR(VLOOKUP($I101,'Institution Evaluation'!$A$55:$F$346,6,0),IFERROR(VLOOKUP($I101,'Privacy Analyst Evaluation'!$A$46:$F$120,6,0),""))&amp;""</f>
        <v/>
      </c>
    </row>
    <row r="102" spans="1:13" ht="60.05" customHeight="1" x14ac:dyDescent="0.25">
      <c r="A102" s="63">
        <f>IFERROR(IF($A101+1&gt;'(backend scoring)'!$T$335,"",$A101+1),"")</f>
        <v>78</v>
      </c>
      <c r="B102" s="63" t="e">
        <f ca="1">_xludf.XLOOKUP($A102,'(backend scoring)'!$V$2:$V$333,'(backend scoring)'!$A$2:$A$333,"")</f>
        <v>#NAME?</v>
      </c>
      <c r="C102" s="63" t="str">
        <f ca="1">IFERROR(VLOOKUP($B102,'Institution Evaluation'!$A$55:$F$346,2,0),IFERROR(VLOOKUP($B102,'Privacy Analyst Evaluation'!$A$46:$F$120,2,0),""))&amp;""</f>
        <v/>
      </c>
      <c r="D102" s="63" t="str">
        <f ca="1">IFERROR(VLOOKUP($B102,'Institution Evaluation'!$A$55:$F$346,3,0),IFERROR(VLOOKUP($B102,'Privacy Analyst Evaluation'!$A$46:$F$120,3,0),""))&amp;""</f>
        <v/>
      </c>
      <c r="E102" s="63" t="str">
        <f ca="1">IFERROR(VLOOKUP($B102,'Institution Evaluation'!$A$55:$F$346,4,0),IFERROR(VLOOKUP($B102,'Privacy Analyst Evaluation'!$A$46:$F$120,4,0),""))&amp;""</f>
        <v/>
      </c>
      <c r="F102" s="63" t="str">
        <f ca="1">IFERROR(VLOOKUP($B102,'Institution Evaluation'!$A$55:$F$346,6,0),IFERROR(VLOOKUP($B102,'Privacy Analyst Evaluation'!$A$46:$F$120,6,0),""))&amp;""</f>
        <v/>
      </c>
      <c r="G102" s="227"/>
      <c r="H102" s="63" t="str">
        <f>IFERROR(IF($H101+1&gt;'(backend scoring)'!$Q$335,"",$H101+1),"")</f>
        <v/>
      </c>
      <c r="I102" s="63" t="e">
        <f ca="1">_xludf.XLOOKUP($H102,'(backend scoring)'!$S$2:$S$333,'(backend scoring)'!$A$2:$A$333,"")</f>
        <v>#NAME?</v>
      </c>
      <c r="J102" s="63" t="str">
        <f ca="1">IFERROR(VLOOKUP($I102,'Institution Evaluation'!$A$55:$F$346,2,0),IFERROR(VLOOKUP($I102,'Privacy Analyst Evaluation'!$A$46:$F$120,2,0),""))</f>
        <v/>
      </c>
      <c r="K102" s="63" t="str">
        <f ca="1">IFERROR(VLOOKUP($I102,'Institution Evaluation'!$A$55:$F$346,3,0),IFERROR(VLOOKUP($I102,'Privacy Analyst Evaluation'!$A$46:$F$120,3,0),""))&amp;""</f>
        <v/>
      </c>
      <c r="L102" s="63" t="str">
        <f ca="1">IFERROR(VLOOKUP($I102,'Institution Evaluation'!$A$55:$F$346,4,0),IFERROR(VLOOKUP($I102,'Privacy Analyst Evaluation'!$A$46:$F$120,4,0),""))&amp;""</f>
        <v/>
      </c>
      <c r="M102" s="63" t="str">
        <f ca="1">IFERROR(VLOOKUP($I102,'Institution Evaluation'!$A$55:$F$346,6,0),IFERROR(VLOOKUP($I102,'Privacy Analyst Evaluation'!$A$46:$F$120,6,0),""))&amp;""</f>
        <v/>
      </c>
    </row>
    <row r="103" spans="1:13" ht="60.05" customHeight="1" x14ac:dyDescent="0.25">
      <c r="A103" s="63">
        <f>IFERROR(IF($A102+1&gt;'(backend scoring)'!$T$335,"",$A102+1),"")</f>
        <v>79</v>
      </c>
      <c r="B103" s="63" t="e">
        <f ca="1">_xludf.XLOOKUP($A103,'(backend scoring)'!$V$2:$V$333,'(backend scoring)'!$A$2:$A$333,"")</f>
        <v>#NAME?</v>
      </c>
      <c r="C103" s="63" t="str">
        <f ca="1">IFERROR(VLOOKUP($B103,'Institution Evaluation'!$A$55:$F$346,2,0),IFERROR(VLOOKUP($B103,'Privacy Analyst Evaluation'!$A$46:$F$120,2,0),""))&amp;""</f>
        <v/>
      </c>
      <c r="D103" s="63" t="str">
        <f ca="1">IFERROR(VLOOKUP($B103,'Institution Evaluation'!$A$55:$F$346,3,0),IFERROR(VLOOKUP($B103,'Privacy Analyst Evaluation'!$A$46:$F$120,3,0),""))&amp;""</f>
        <v/>
      </c>
      <c r="E103" s="63" t="str">
        <f ca="1">IFERROR(VLOOKUP($B103,'Institution Evaluation'!$A$55:$F$346,4,0),IFERROR(VLOOKUP($B103,'Privacy Analyst Evaluation'!$A$46:$F$120,4,0),""))&amp;""</f>
        <v/>
      </c>
      <c r="F103" s="63" t="str">
        <f ca="1">IFERROR(VLOOKUP($B103,'Institution Evaluation'!$A$55:$F$346,6,0),IFERROR(VLOOKUP($B103,'Privacy Analyst Evaluation'!$A$46:$F$120,6,0),""))&amp;""</f>
        <v/>
      </c>
      <c r="G103" s="227"/>
      <c r="H103" s="63" t="str">
        <f>IFERROR(IF($H102+1&gt;'(backend scoring)'!$Q$335,"",$H102+1),"")</f>
        <v/>
      </c>
      <c r="I103" s="63" t="e">
        <f ca="1">_xludf.XLOOKUP($H103,'(backend scoring)'!$S$2:$S$333,'(backend scoring)'!$A$2:$A$333,"")</f>
        <v>#NAME?</v>
      </c>
      <c r="J103" s="63" t="str">
        <f ca="1">IFERROR(VLOOKUP($I103,'Institution Evaluation'!$A$55:$F$346,2,0),IFERROR(VLOOKUP($I103,'Privacy Analyst Evaluation'!$A$46:$F$120,2,0),""))</f>
        <v/>
      </c>
      <c r="K103" s="63" t="str">
        <f ca="1">IFERROR(VLOOKUP($I103,'Institution Evaluation'!$A$55:$F$346,3,0),IFERROR(VLOOKUP($I103,'Privacy Analyst Evaluation'!$A$46:$F$120,3,0),""))&amp;""</f>
        <v/>
      </c>
      <c r="L103" s="63" t="str">
        <f ca="1">IFERROR(VLOOKUP($I103,'Institution Evaluation'!$A$55:$F$346,4,0),IFERROR(VLOOKUP($I103,'Privacy Analyst Evaluation'!$A$46:$F$120,4,0),""))&amp;""</f>
        <v/>
      </c>
      <c r="M103" s="63" t="str">
        <f ca="1">IFERROR(VLOOKUP($I103,'Institution Evaluation'!$A$55:$F$346,6,0),IFERROR(VLOOKUP($I103,'Privacy Analyst Evaluation'!$A$46:$F$120,6,0),""))&amp;""</f>
        <v/>
      </c>
    </row>
    <row r="104" spans="1:13" ht="45" customHeight="1" x14ac:dyDescent="0.25">
      <c r="A104" s="63">
        <f>IFERROR(IF($A103+1&gt;'(backend scoring)'!$T$335,"",$A103+1),"")</f>
        <v>80</v>
      </c>
      <c r="B104" s="63" t="e">
        <f ca="1">_xludf.XLOOKUP($A104,'(backend scoring)'!$V$2:$V$333,'(backend scoring)'!$A$2:$A$333,"")</f>
        <v>#NAME?</v>
      </c>
      <c r="C104" s="63" t="str">
        <f ca="1">IFERROR(VLOOKUP($B104,'Institution Evaluation'!$A$55:$F$346,2,0),IFERROR(VLOOKUP($B104,'Privacy Analyst Evaluation'!$A$46:$F$120,2,0),""))&amp;""</f>
        <v/>
      </c>
      <c r="D104" s="63" t="str">
        <f ca="1">IFERROR(VLOOKUP($B104,'Institution Evaluation'!$A$55:$F$346,3,0),IFERROR(VLOOKUP($B104,'Privacy Analyst Evaluation'!$A$46:$F$120,3,0),""))&amp;""</f>
        <v/>
      </c>
      <c r="E104" s="63" t="str">
        <f ca="1">IFERROR(VLOOKUP($B104,'Institution Evaluation'!$A$55:$F$346,4,0),IFERROR(VLOOKUP($B104,'Privacy Analyst Evaluation'!$A$46:$F$120,4,0),""))&amp;""</f>
        <v/>
      </c>
      <c r="F104" s="63" t="str">
        <f ca="1">IFERROR(VLOOKUP($B104,'Institution Evaluation'!$A$55:$F$346,6,0),IFERROR(VLOOKUP($B104,'Privacy Analyst Evaluation'!$A$46:$F$120,6,0),""))&amp;""</f>
        <v/>
      </c>
      <c r="G104" s="227"/>
      <c r="H104" s="63" t="str">
        <f>IFERROR(IF($H103+1&gt;'(backend scoring)'!$Q$335,"",$H103+1),"")</f>
        <v/>
      </c>
      <c r="I104" s="63" t="e">
        <f ca="1">_xludf.XLOOKUP($H104,'(backend scoring)'!$S$2:$S$333,'(backend scoring)'!$A$2:$A$333,"")</f>
        <v>#NAME?</v>
      </c>
      <c r="J104" s="63" t="str">
        <f ca="1">IFERROR(VLOOKUP($I104,'Institution Evaluation'!$A$55:$F$346,2,0),IFERROR(VLOOKUP($I104,'Privacy Analyst Evaluation'!$A$46:$F$120,2,0),""))</f>
        <v/>
      </c>
      <c r="K104" s="63" t="str">
        <f ca="1">IFERROR(VLOOKUP($I104,'Institution Evaluation'!$A$55:$F$346,3,0),IFERROR(VLOOKUP($I104,'Privacy Analyst Evaluation'!$A$46:$F$120,3,0),""))&amp;""</f>
        <v/>
      </c>
      <c r="L104" s="63" t="str">
        <f ca="1">IFERROR(VLOOKUP($I104,'Institution Evaluation'!$A$55:$F$346,4,0),IFERROR(VLOOKUP($I104,'Privacy Analyst Evaluation'!$A$46:$F$120,4,0),""))&amp;""</f>
        <v/>
      </c>
      <c r="M104" s="63" t="str">
        <f ca="1">IFERROR(VLOOKUP($I104,'Institution Evaluation'!$A$55:$F$346,6,0),IFERROR(VLOOKUP($I104,'Privacy Analyst Evaluation'!$A$46:$F$120,6,0),""))&amp;""</f>
        <v/>
      </c>
    </row>
    <row r="105" spans="1:13" ht="60.05" customHeight="1" x14ac:dyDescent="0.25">
      <c r="A105" s="63">
        <f>IFERROR(IF($A104+1&gt;'(backend scoring)'!$T$335,"",$A104+1),"")</f>
        <v>81</v>
      </c>
      <c r="B105" s="63" t="e">
        <f ca="1">_xludf.XLOOKUP($A105,'(backend scoring)'!$V$2:$V$333,'(backend scoring)'!$A$2:$A$333,"")</f>
        <v>#NAME?</v>
      </c>
      <c r="C105" s="63" t="str">
        <f ca="1">IFERROR(VLOOKUP($B105,'Institution Evaluation'!$A$55:$F$346,2,0),IFERROR(VLOOKUP($B105,'Privacy Analyst Evaluation'!$A$46:$F$120,2,0),""))&amp;""</f>
        <v/>
      </c>
      <c r="D105" s="63" t="str">
        <f ca="1">IFERROR(VLOOKUP($B105,'Institution Evaluation'!$A$55:$F$346,3,0),IFERROR(VLOOKUP($B105,'Privacy Analyst Evaluation'!$A$46:$F$120,3,0),""))&amp;""</f>
        <v/>
      </c>
      <c r="E105" s="63" t="str">
        <f ca="1">IFERROR(VLOOKUP($B105,'Institution Evaluation'!$A$55:$F$346,4,0),IFERROR(VLOOKUP($B105,'Privacy Analyst Evaluation'!$A$46:$F$120,4,0),""))&amp;""</f>
        <v/>
      </c>
      <c r="F105" s="63" t="str">
        <f ca="1">IFERROR(VLOOKUP($B105,'Institution Evaluation'!$A$55:$F$346,6,0),IFERROR(VLOOKUP($B105,'Privacy Analyst Evaluation'!$A$46:$F$120,6,0),""))&amp;""</f>
        <v/>
      </c>
      <c r="G105" s="227"/>
      <c r="H105" s="63" t="str">
        <f>IFERROR(IF($H104+1&gt;'(backend scoring)'!$Q$335,"",$H104+1),"")</f>
        <v/>
      </c>
      <c r="I105" s="63" t="e">
        <f ca="1">_xludf.XLOOKUP($H105,'(backend scoring)'!$S$2:$S$333,'(backend scoring)'!$A$2:$A$333,"")</f>
        <v>#NAME?</v>
      </c>
      <c r="J105" s="63" t="str">
        <f ca="1">IFERROR(VLOOKUP($I105,'Institution Evaluation'!$A$55:$F$346,2,0),IFERROR(VLOOKUP($I105,'Privacy Analyst Evaluation'!$A$46:$F$120,2,0),""))</f>
        <v/>
      </c>
      <c r="K105" s="63" t="str">
        <f ca="1">IFERROR(VLOOKUP($I105,'Institution Evaluation'!$A$55:$F$346,3,0),IFERROR(VLOOKUP($I105,'Privacy Analyst Evaluation'!$A$46:$F$120,3,0),""))&amp;""</f>
        <v/>
      </c>
      <c r="L105" s="63" t="str">
        <f ca="1">IFERROR(VLOOKUP($I105,'Institution Evaluation'!$A$55:$F$346,4,0),IFERROR(VLOOKUP($I105,'Privacy Analyst Evaluation'!$A$46:$F$120,4,0),""))&amp;""</f>
        <v/>
      </c>
      <c r="M105" s="63" t="str">
        <f ca="1">IFERROR(VLOOKUP($I105,'Institution Evaluation'!$A$55:$F$346,6,0),IFERROR(VLOOKUP($I105,'Privacy Analyst Evaluation'!$A$46:$F$120,6,0),""))&amp;""</f>
        <v/>
      </c>
    </row>
    <row r="106" spans="1:13" ht="45" customHeight="1" x14ac:dyDescent="0.25">
      <c r="A106" s="63">
        <f>IFERROR(IF($A105+1&gt;'(backend scoring)'!$T$335,"",$A105+1),"")</f>
        <v>82</v>
      </c>
      <c r="B106" s="63" t="e">
        <f ca="1">_xludf.XLOOKUP($A106,'(backend scoring)'!$V$2:$V$333,'(backend scoring)'!$A$2:$A$333,"")</f>
        <v>#NAME?</v>
      </c>
      <c r="C106" s="63" t="str">
        <f ca="1">IFERROR(VLOOKUP($B106,'Institution Evaluation'!$A$55:$F$346,2,0),IFERROR(VLOOKUP($B106,'Privacy Analyst Evaluation'!$A$46:$F$120,2,0),""))&amp;""</f>
        <v/>
      </c>
      <c r="D106" s="63" t="str">
        <f ca="1">IFERROR(VLOOKUP($B106,'Institution Evaluation'!$A$55:$F$346,3,0),IFERROR(VLOOKUP($B106,'Privacy Analyst Evaluation'!$A$46:$F$120,3,0),""))&amp;""</f>
        <v/>
      </c>
      <c r="E106" s="63" t="str">
        <f ca="1">IFERROR(VLOOKUP($B106,'Institution Evaluation'!$A$55:$F$346,4,0),IFERROR(VLOOKUP($B106,'Privacy Analyst Evaluation'!$A$46:$F$120,4,0),""))&amp;""</f>
        <v/>
      </c>
      <c r="F106" s="63" t="str">
        <f ca="1">IFERROR(VLOOKUP($B106,'Institution Evaluation'!$A$55:$F$346,6,0),IFERROR(VLOOKUP($B106,'Privacy Analyst Evaluation'!$A$46:$F$120,6,0),""))&amp;""</f>
        <v/>
      </c>
      <c r="G106" s="227"/>
      <c r="H106" s="63" t="str">
        <f>IFERROR(IF($H105+1&gt;'(backend scoring)'!$Q$335,"",$H105+1),"")</f>
        <v/>
      </c>
      <c r="I106" s="63" t="e">
        <f ca="1">_xludf.XLOOKUP($H106,'(backend scoring)'!$S$2:$S$333,'(backend scoring)'!$A$2:$A$333,"")</f>
        <v>#NAME?</v>
      </c>
      <c r="J106" s="63" t="str">
        <f ca="1">IFERROR(VLOOKUP($I106,'Institution Evaluation'!$A$55:$F$346,2,0),IFERROR(VLOOKUP($I106,'Privacy Analyst Evaluation'!$A$46:$F$120,2,0),""))</f>
        <v/>
      </c>
      <c r="K106" s="63" t="str">
        <f ca="1">IFERROR(VLOOKUP($I106,'Institution Evaluation'!$A$55:$F$346,3,0),IFERROR(VLOOKUP($I106,'Privacy Analyst Evaluation'!$A$46:$F$120,3,0),""))&amp;""</f>
        <v/>
      </c>
      <c r="L106" s="63" t="str">
        <f ca="1">IFERROR(VLOOKUP($I106,'Institution Evaluation'!$A$55:$F$346,4,0),IFERROR(VLOOKUP($I106,'Privacy Analyst Evaluation'!$A$46:$F$120,4,0),""))&amp;""</f>
        <v/>
      </c>
      <c r="M106" s="63" t="str">
        <f ca="1">IFERROR(VLOOKUP($I106,'Institution Evaluation'!$A$55:$F$346,6,0),IFERROR(VLOOKUP($I106,'Privacy Analyst Evaluation'!$A$46:$F$120,6,0),""))&amp;""</f>
        <v/>
      </c>
    </row>
    <row r="107" spans="1:13" ht="29.95" customHeight="1" x14ac:dyDescent="0.25">
      <c r="A107" s="63">
        <f>IFERROR(IF($A106+1&gt;'(backend scoring)'!$T$335,"",$A106+1),"")</f>
        <v>83</v>
      </c>
      <c r="B107" s="63" t="e">
        <f ca="1">_xludf.XLOOKUP($A107,'(backend scoring)'!$V$2:$V$333,'(backend scoring)'!$A$2:$A$333,"")</f>
        <v>#NAME?</v>
      </c>
      <c r="C107" s="63" t="str">
        <f ca="1">IFERROR(VLOOKUP($B107,'Institution Evaluation'!$A$55:$F$346,2,0),IFERROR(VLOOKUP($B107,'Privacy Analyst Evaluation'!$A$46:$F$120,2,0),""))&amp;""</f>
        <v/>
      </c>
      <c r="D107" s="63" t="str">
        <f ca="1">IFERROR(VLOOKUP($B107,'Institution Evaluation'!$A$55:$F$346,3,0),IFERROR(VLOOKUP($B107,'Privacy Analyst Evaluation'!$A$46:$F$120,3,0),""))&amp;""</f>
        <v/>
      </c>
      <c r="E107" s="63" t="str">
        <f ca="1">IFERROR(VLOOKUP($B107,'Institution Evaluation'!$A$55:$F$346,4,0),IFERROR(VLOOKUP($B107,'Privacy Analyst Evaluation'!$A$46:$F$120,4,0),""))&amp;""</f>
        <v/>
      </c>
      <c r="F107" s="63" t="str">
        <f ca="1">IFERROR(VLOOKUP($B107,'Institution Evaluation'!$A$55:$F$346,6,0),IFERROR(VLOOKUP($B107,'Privacy Analyst Evaluation'!$A$46:$F$120,6,0),""))&amp;""</f>
        <v/>
      </c>
      <c r="G107" s="227"/>
      <c r="H107" s="63" t="str">
        <f>IFERROR(IF($H106+1&gt;'(backend scoring)'!$Q$335,"",$H106+1),"")</f>
        <v/>
      </c>
      <c r="I107" s="63" t="e">
        <f ca="1">_xludf.XLOOKUP($H107,'(backend scoring)'!$S$2:$S$333,'(backend scoring)'!$A$2:$A$333,"")</f>
        <v>#NAME?</v>
      </c>
      <c r="J107" s="63" t="str">
        <f ca="1">IFERROR(VLOOKUP($I107,'Institution Evaluation'!$A$55:$F$346,2,0),IFERROR(VLOOKUP($I107,'Privacy Analyst Evaluation'!$A$46:$F$120,2,0),""))</f>
        <v/>
      </c>
      <c r="K107" s="63" t="str">
        <f ca="1">IFERROR(VLOOKUP($I107,'Institution Evaluation'!$A$55:$F$346,3,0),IFERROR(VLOOKUP($I107,'Privacy Analyst Evaluation'!$A$46:$F$120,3,0),""))&amp;""</f>
        <v/>
      </c>
      <c r="L107" s="63" t="str">
        <f ca="1">IFERROR(VLOOKUP($I107,'Institution Evaluation'!$A$55:$F$346,4,0),IFERROR(VLOOKUP($I107,'Privacy Analyst Evaluation'!$A$46:$F$120,4,0),""))&amp;""</f>
        <v/>
      </c>
      <c r="M107" s="63" t="str">
        <f ca="1">IFERROR(VLOOKUP($I107,'Institution Evaluation'!$A$55:$F$346,6,0),IFERROR(VLOOKUP($I107,'Privacy Analyst Evaluation'!$A$46:$F$120,6,0),""))&amp;""</f>
        <v/>
      </c>
    </row>
    <row r="108" spans="1:13" ht="29.95" customHeight="1" x14ac:dyDescent="0.25">
      <c r="A108" s="63">
        <f>IFERROR(IF($A107+1&gt;'(backend scoring)'!$T$335,"",$A107+1),"")</f>
        <v>84</v>
      </c>
      <c r="B108" s="63" t="e">
        <f ca="1">_xludf.XLOOKUP($A108,'(backend scoring)'!$V$2:$V$333,'(backend scoring)'!$A$2:$A$333,"")</f>
        <v>#NAME?</v>
      </c>
      <c r="C108" s="63" t="str">
        <f ca="1">IFERROR(VLOOKUP($B108,'Institution Evaluation'!$A$55:$F$346,2,0),IFERROR(VLOOKUP($B108,'Privacy Analyst Evaluation'!$A$46:$F$120,2,0),""))&amp;""</f>
        <v/>
      </c>
      <c r="D108" s="63" t="str">
        <f ca="1">IFERROR(VLOOKUP($B108,'Institution Evaluation'!$A$55:$F$346,3,0),IFERROR(VLOOKUP($B108,'Privacy Analyst Evaluation'!$A$46:$F$120,3,0),""))&amp;""</f>
        <v/>
      </c>
      <c r="E108" s="63" t="str">
        <f ca="1">IFERROR(VLOOKUP($B108,'Institution Evaluation'!$A$55:$F$346,4,0),IFERROR(VLOOKUP($B108,'Privacy Analyst Evaluation'!$A$46:$F$120,4,0),""))&amp;""</f>
        <v/>
      </c>
      <c r="F108" s="63" t="str">
        <f ca="1">IFERROR(VLOOKUP($B108,'Institution Evaluation'!$A$55:$F$346,6,0),IFERROR(VLOOKUP($B108,'Privacy Analyst Evaluation'!$A$46:$F$120,6,0),""))&amp;""</f>
        <v/>
      </c>
      <c r="G108" s="227"/>
      <c r="H108" s="63" t="str">
        <f>IFERROR(IF($H107+1&gt;'(backend scoring)'!$Q$335,"",$H107+1),"")</f>
        <v/>
      </c>
      <c r="I108" s="63" t="e">
        <f ca="1">_xludf.XLOOKUP($H108,'(backend scoring)'!$S$2:$S$333,'(backend scoring)'!$A$2:$A$333,"")</f>
        <v>#NAME?</v>
      </c>
      <c r="J108" s="63" t="str">
        <f ca="1">IFERROR(VLOOKUP($I108,'Institution Evaluation'!$A$55:$F$346,2,0),IFERROR(VLOOKUP($I108,'Privacy Analyst Evaluation'!$A$46:$F$120,2,0),""))</f>
        <v/>
      </c>
      <c r="K108" s="63" t="str">
        <f ca="1">IFERROR(VLOOKUP($I108,'Institution Evaluation'!$A$55:$F$346,3,0),IFERROR(VLOOKUP($I108,'Privacy Analyst Evaluation'!$A$46:$F$120,3,0),""))&amp;""</f>
        <v/>
      </c>
      <c r="L108" s="63" t="str">
        <f ca="1">IFERROR(VLOOKUP($I108,'Institution Evaluation'!$A$55:$F$346,4,0),IFERROR(VLOOKUP($I108,'Privacy Analyst Evaluation'!$A$46:$F$120,4,0),""))&amp;""</f>
        <v/>
      </c>
      <c r="M108" s="63" t="str">
        <f ca="1">IFERROR(VLOOKUP($I108,'Institution Evaluation'!$A$55:$F$346,6,0),IFERROR(VLOOKUP($I108,'Privacy Analyst Evaluation'!$A$46:$F$120,6,0),""))&amp;""</f>
        <v/>
      </c>
    </row>
    <row r="109" spans="1:13" ht="60.05" customHeight="1" x14ac:dyDescent="0.25">
      <c r="A109" s="63">
        <f>IFERROR(IF($A108+1&gt;'(backend scoring)'!$T$335,"",$A108+1),"")</f>
        <v>85</v>
      </c>
      <c r="B109" s="63" t="e">
        <f ca="1">_xludf.XLOOKUP($A109,'(backend scoring)'!$V$2:$V$333,'(backend scoring)'!$A$2:$A$333,"")</f>
        <v>#NAME?</v>
      </c>
      <c r="C109" s="63" t="str">
        <f ca="1">IFERROR(VLOOKUP($B109,'Institution Evaluation'!$A$55:$F$346,2,0),IFERROR(VLOOKUP($B109,'Privacy Analyst Evaluation'!$A$46:$F$120,2,0),""))&amp;""</f>
        <v/>
      </c>
      <c r="D109" s="63" t="str">
        <f ca="1">IFERROR(VLOOKUP($B109,'Institution Evaluation'!$A$55:$F$346,3,0),IFERROR(VLOOKUP($B109,'Privacy Analyst Evaluation'!$A$46:$F$120,3,0),""))&amp;""</f>
        <v/>
      </c>
      <c r="E109" s="63" t="str">
        <f ca="1">IFERROR(VLOOKUP($B109,'Institution Evaluation'!$A$55:$F$346,4,0),IFERROR(VLOOKUP($B109,'Privacy Analyst Evaluation'!$A$46:$F$120,4,0),""))&amp;""</f>
        <v/>
      </c>
      <c r="F109" s="63" t="str">
        <f ca="1">IFERROR(VLOOKUP($B109,'Institution Evaluation'!$A$55:$F$346,6,0),IFERROR(VLOOKUP($B109,'Privacy Analyst Evaluation'!$A$46:$F$120,6,0),""))&amp;""</f>
        <v/>
      </c>
      <c r="G109" s="227"/>
      <c r="H109" s="63" t="str">
        <f>IFERROR(IF($H108+1&gt;'(backend scoring)'!$Q$335,"",$H108+1),"")</f>
        <v/>
      </c>
      <c r="I109" s="63" t="e">
        <f ca="1">_xludf.XLOOKUP($H109,'(backend scoring)'!$S$2:$S$333,'(backend scoring)'!$A$2:$A$333,"")</f>
        <v>#NAME?</v>
      </c>
      <c r="J109" s="63" t="str">
        <f ca="1">IFERROR(VLOOKUP($I109,'Institution Evaluation'!$A$55:$F$346,2,0),IFERROR(VLOOKUP($I109,'Privacy Analyst Evaluation'!$A$46:$F$120,2,0),""))</f>
        <v/>
      </c>
      <c r="K109" s="63" t="str">
        <f ca="1">IFERROR(VLOOKUP($I109,'Institution Evaluation'!$A$55:$F$346,3,0),IFERROR(VLOOKUP($I109,'Privacy Analyst Evaluation'!$A$46:$F$120,3,0),""))&amp;""</f>
        <v/>
      </c>
      <c r="L109" s="63" t="str">
        <f ca="1">IFERROR(VLOOKUP($I109,'Institution Evaluation'!$A$55:$F$346,4,0),IFERROR(VLOOKUP($I109,'Privacy Analyst Evaluation'!$A$46:$F$120,4,0),""))&amp;""</f>
        <v/>
      </c>
      <c r="M109" s="63" t="str">
        <f ca="1">IFERROR(VLOOKUP($I109,'Institution Evaluation'!$A$55:$F$346,6,0),IFERROR(VLOOKUP($I109,'Privacy Analyst Evaluation'!$A$46:$F$120,6,0),""))&amp;""</f>
        <v/>
      </c>
    </row>
    <row r="110" spans="1:13" ht="60.05" customHeight="1" x14ac:dyDescent="0.25">
      <c r="A110" s="63">
        <f>IFERROR(IF($A109+1&gt;'(backend scoring)'!$T$335,"",$A109+1),"")</f>
        <v>86</v>
      </c>
      <c r="B110" s="63" t="e">
        <f ca="1">_xludf.XLOOKUP($A110,'(backend scoring)'!$V$2:$V$333,'(backend scoring)'!$A$2:$A$333,"")</f>
        <v>#NAME?</v>
      </c>
      <c r="C110" s="63" t="str">
        <f ca="1">IFERROR(VLOOKUP($B110,'Institution Evaluation'!$A$55:$F$346,2,0),IFERROR(VLOOKUP($B110,'Privacy Analyst Evaluation'!$A$46:$F$120,2,0),""))&amp;""</f>
        <v/>
      </c>
      <c r="D110" s="63" t="str">
        <f ca="1">IFERROR(VLOOKUP($B110,'Institution Evaluation'!$A$55:$F$346,3,0),IFERROR(VLOOKUP($B110,'Privacy Analyst Evaluation'!$A$46:$F$120,3,0),""))&amp;""</f>
        <v/>
      </c>
      <c r="E110" s="63" t="str">
        <f ca="1">IFERROR(VLOOKUP($B110,'Institution Evaluation'!$A$55:$F$346,4,0),IFERROR(VLOOKUP($B110,'Privacy Analyst Evaluation'!$A$46:$F$120,4,0),""))&amp;""</f>
        <v/>
      </c>
      <c r="F110" s="63" t="str">
        <f ca="1">IFERROR(VLOOKUP($B110,'Institution Evaluation'!$A$55:$F$346,6,0),IFERROR(VLOOKUP($B110,'Privacy Analyst Evaluation'!$A$46:$F$120,6,0),""))&amp;""</f>
        <v/>
      </c>
      <c r="G110" s="227"/>
      <c r="H110" s="63" t="str">
        <f>IFERROR(IF($H109+1&gt;'(backend scoring)'!$Q$335,"",$H109+1),"")</f>
        <v/>
      </c>
      <c r="I110" s="63" t="e">
        <f ca="1">_xludf.XLOOKUP($H110,'(backend scoring)'!$S$2:$S$333,'(backend scoring)'!$A$2:$A$333,"")</f>
        <v>#NAME?</v>
      </c>
      <c r="J110" s="63" t="str">
        <f ca="1">IFERROR(VLOOKUP($I110,'Institution Evaluation'!$A$55:$F$346,2,0),IFERROR(VLOOKUP($I110,'Privacy Analyst Evaluation'!$A$46:$F$120,2,0),""))</f>
        <v/>
      </c>
      <c r="K110" s="63" t="str">
        <f ca="1">IFERROR(VLOOKUP($I110,'Institution Evaluation'!$A$55:$F$346,3,0),IFERROR(VLOOKUP($I110,'Privacy Analyst Evaluation'!$A$46:$F$120,3,0),""))&amp;""</f>
        <v/>
      </c>
      <c r="L110" s="63" t="str">
        <f ca="1">IFERROR(VLOOKUP($I110,'Institution Evaluation'!$A$55:$F$346,4,0),IFERROR(VLOOKUP($I110,'Privacy Analyst Evaluation'!$A$46:$F$120,4,0),""))&amp;""</f>
        <v/>
      </c>
      <c r="M110" s="63" t="str">
        <f ca="1">IFERROR(VLOOKUP($I110,'Institution Evaluation'!$A$55:$F$346,6,0),IFERROR(VLOOKUP($I110,'Privacy Analyst Evaluation'!$A$46:$F$120,6,0),""))&amp;""</f>
        <v/>
      </c>
    </row>
    <row r="111" spans="1:13" ht="45" customHeight="1" x14ac:dyDescent="0.25">
      <c r="A111" s="63">
        <f>IFERROR(IF($A110+1&gt;'(backend scoring)'!$T$335,"",$A110+1),"")</f>
        <v>87</v>
      </c>
      <c r="B111" s="63" t="e">
        <f ca="1">_xludf.XLOOKUP($A111,'(backend scoring)'!$V$2:$V$333,'(backend scoring)'!$A$2:$A$333,"")</f>
        <v>#NAME?</v>
      </c>
      <c r="C111" s="63" t="str">
        <f ca="1">IFERROR(VLOOKUP($B111,'Institution Evaluation'!$A$55:$F$346,2,0),IFERROR(VLOOKUP($B111,'Privacy Analyst Evaluation'!$A$46:$F$120,2,0),""))&amp;""</f>
        <v/>
      </c>
      <c r="D111" s="63" t="str">
        <f ca="1">IFERROR(VLOOKUP($B111,'Institution Evaluation'!$A$55:$F$346,3,0),IFERROR(VLOOKUP($B111,'Privacy Analyst Evaluation'!$A$46:$F$120,3,0),""))&amp;""</f>
        <v/>
      </c>
      <c r="E111" s="63" t="str">
        <f ca="1">IFERROR(VLOOKUP($B111,'Institution Evaluation'!$A$55:$F$346,4,0),IFERROR(VLOOKUP($B111,'Privacy Analyst Evaluation'!$A$46:$F$120,4,0),""))&amp;""</f>
        <v/>
      </c>
      <c r="F111" s="63" t="str">
        <f ca="1">IFERROR(VLOOKUP($B111,'Institution Evaluation'!$A$55:$F$346,6,0),IFERROR(VLOOKUP($B111,'Privacy Analyst Evaluation'!$A$46:$F$120,6,0),""))&amp;""</f>
        <v/>
      </c>
      <c r="G111" s="227"/>
      <c r="H111" s="63" t="str">
        <f>IFERROR(IF($H110+1&gt;'(backend scoring)'!$Q$335,"",$H110+1),"")</f>
        <v/>
      </c>
      <c r="I111" s="63" t="e">
        <f ca="1">_xludf.XLOOKUP($H111,'(backend scoring)'!$S$2:$S$333,'(backend scoring)'!$A$2:$A$333,"")</f>
        <v>#NAME?</v>
      </c>
      <c r="J111" s="63" t="str">
        <f ca="1">IFERROR(VLOOKUP($I111,'Institution Evaluation'!$A$55:$F$346,2,0),IFERROR(VLOOKUP($I111,'Privacy Analyst Evaluation'!$A$46:$F$120,2,0),""))</f>
        <v/>
      </c>
      <c r="K111" s="63" t="str">
        <f ca="1">IFERROR(VLOOKUP($I111,'Institution Evaluation'!$A$55:$F$346,3,0),IFERROR(VLOOKUP($I111,'Privacy Analyst Evaluation'!$A$46:$F$120,3,0),""))&amp;""</f>
        <v/>
      </c>
      <c r="L111" s="63" t="str">
        <f ca="1">IFERROR(VLOOKUP($I111,'Institution Evaluation'!$A$55:$F$346,4,0),IFERROR(VLOOKUP($I111,'Privacy Analyst Evaluation'!$A$46:$F$120,4,0),""))&amp;""</f>
        <v/>
      </c>
      <c r="M111" s="63" t="str">
        <f ca="1">IFERROR(VLOOKUP($I111,'Institution Evaluation'!$A$55:$F$346,6,0),IFERROR(VLOOKUP($I111,'Privacy Analyst Evaluation'!$A$46:$F$120,6,0),""))&amp;""</f>
        <v/>
      </c>
    </row>
    <row r="112" spans="1:13" x14ac:dyDescent="0.25">
      <c r="A112" s="63" t="str">
        <f>IFERROR(IF($A111+1&gt;'(backend scoring)'!$T$335,"",$A111+1),"")</f>
        <v/>
      </c>
      <c r="B112" s="63" t="e">
        <f ca="1">_xludf.XLOOKUP($A112,'(backend scoring)'!$V$2:$V$333,'(backend scoring)'!$A$2:$A$333,"")</f>
        <v>#NAME?</v>
      </c>
      <c r="C112" s="63" t="str">
        <f ca="1">IFERROR(VLOOKUP($B112,'Institution Evaluation'!$A$55:$F$346,2,0),IFERROR(VLOOKUP($B112,'Privacy Analyst Evaluation'!$A$46:$F$120,2,0),""))&amp;""</f>
        <v/>
      </c>
      <c r="D112" s="63" t="str">
        <f ca="1">IFERROR(VLOOKUP($B112,'Institution Evaluation'!$A$55:$F$346,3,0),IFERROR(VLOOKUP($B112,'Privacy Analyst Evaluation'!$A$46:$F$120,3,0),""))&amp;""</f>
        <v/>
      </c>
      <c r="E112" s="63" t="str">
        <f ca="1">IFERROR(VLOOKUP($B112,'Institution Evaluation'!$A$55:$F$346,4,0),IFERROR(VLOOKUP($B112,'Privacy Analyst Evaluation'!$A$46:$F$120,4,0),""))&amp;""</f>
        <v/>
      </c>
      <c r="F112" s="63" t="str">
        <f ca="1">IFERROR(VLOOKUP($B112,'Institution Evaluation'!$A$55:$F$346,6,0),IFERROR(VLOOKUP($B112,'Privacy Analyst Evaluation'!$A$46:$F$120,6,0),""))&amp;""</f>
        <v/>
      </c>
      <c r="G112" s="227"/>
      <c r="H112" s="63" t="str">
        <f>IFERROR(IF($H111+1&gt;'(backend scoring)'!$Q$335,"",$H111+1),"")</f>
        <v/>
      </c>
      <c r="I112" s="63" t="e">
        <f ca="1">_xludf.XLOOKUP($H112,'(backend scoring)'!$S$2:$S$333,'(backend scoring)'!$A$2:$A$333,"")</f>
        <v>#NAME?</v>
      </c>
      <c r="J112" s="63" t="str">
        <f ca="1">IFERROR(VLOOKUP($I112,'Institution Evaluation'!$A$55:$F$346,2,0),IFERROR(VLOOKUP($I112,'Privacy Analyst Evaluation'!$A$46:$F$120,2,0),""))</f>
        <v/>
      </c>
      <c r="K112" s="63" t="str">
        <f ca="1">IFERROR(VLOOKUP($I112,'Institution Evaluation'!$A$55:$F$346,3,0),IFERROR(VLOOKUP($I112,'Privacy Analyst Evaluation'!$A$46:$F$120,3,0),""))&amp;""</f>
        <v/>
      </c>
      <c r="L112" s="63" t="str">
        <f ca="1">IFERROR(VLOOKUP($I112,'Institution Evaluation'!$A$55:$F$346,4,0),IFERROR(VLOOKUP($I112,'Privacy Analyst Evaluation'!$A$46:$F$120,4,0),""))&amp;""</f>
        <v/>
      </c>
      <c r="M112" s="63" t="str">
        <f ca="1">IFERROR(VLOOKUP($I112,'Institution Evaluation'!$A$55:$F$346,6,0),IFERROR(VLOOKUP($I112,'Privacy Analyst Evaluation'!$A$46:$F$120,6,0),""))&amp;""</f>
        <v/>
      </c>
    </row>
    <row r="113" spans="1:13" x14ac:dyDescent="0.25">
      <c r="A113" s="63" t="str">
        <f>IFERROR(IF($A112+1&gt;'(backend scoring)'!$T$335,"",$A112+1),"")</f>
        <v/>
      </c>
      <c r="B113" s="63" t="e">
        <f ca="1">_xludf.XLOOKUP($A113,'(backend scoring)'!$V$2:$V$333,'(backend scoring)'!$A$2:$A$333,"")</f>
        <v>#NAME?</v>
      </c>
      <c r="C113" s="63" t="str">
        <f ca="1">IFERROR(VLOOKUP($B113,'Institution Evaluation'!$A$55:$F$346,2,0),IFERROR(VLOOKUP($B113,'Privacy Analyst Evaluation'!$A$46:$F$120,2,0),""))&amp;""</f>
        <v/>
      </c>
      <c r="D113" s="63" t="str">
        <f ca="1">IFERROR(VLOOKUP($B113,'Institution Evaluation'!$A$55:$F$346,3,0),IFERROR(VLOOKUP($B113,'Privacy Analyst Evaluation'!$A$46:$F$120,3,0),""))&amp;""</f>
        <v/>
      </c>
      <c r="E113" s="63" t="str">
        <f ca="1">IFERROR(VLOOKUP($B113,'Institution Evaluation'!$A$55:$F$346,4,0),IFERROR(VLOOKUP($B113,'Privacy Analyst Evaluation'!$A$46:$F$120,4,0),""))&amp;""</f>
        <v/>
      </c>
      <c r="F113" s="63" t="str">
        <f ca="1">IFERROR(VLOOKUP($B113,'Institution Evaluation'!$A$55:$F$346,6,0),IFERROR(VLOOKUP($B113,'Privacy Analyst Evaluation'!$A$46:$F$120,6,0),""))&amp;""</f>
        <v/>
      </c>
      <c r="G113" s="227"/>
      <c r="H113" s="63" t="str">
        <f>IFERROR(IF($H112+1&gt;'(backend scoring)'!$Q$335,"",$H112+1),"")</f>
        <v/>
      </c>
      <c r="I113" s="63" t="e">
        <f ca="1">_xludf.XLOOKUP($H113,'(backend scoring)'!$S$2:$S$333,'(backend scoring)'!$A$2:$A$333,"")</f>
        <v>#NAME?</v>
      </c>
      <c r="J113" s="63" t="str">
        <f ca="1">IFERROR(VLOOKUP($I113,'Institution Evaluation'!$A$55:$F$346,2,0),IFERROR(VLOOKUP($I113,'Privacy Analyst Evaluation'!$A$46:$F$120,2,0),""))</f>
        <v/>
      </c>
      <c r="K113" s="63" t="str">
        <f ca="1">IFERROR(VLOOKUP($I113,'Institution Evaluation'!$A$55:$F$346,3,0),IFERROR(VLOOKUP($I113,'Privacy Analyst Evaluation'!$A$46:$F$120,3,0),""))&amp;""</f>
        <v/>
      </c>
      <c r="L113" s="63" t="str">
        <f ca="1">IFERROR(VLOOKUP($I113,'Institution Evaluation'!$A$55:$F$346,4,0),IFERROR(VLOOKUP($I113,'Privacy Analyst Evaluation'!$A$46:$F$120,4,0),""))&amp;""</f>
        <v/>
      </c>
      <c r="M113" s="63" t="str">
        <f ca="1">IFERROR(VLOOKUP($I113,'Institution Evaluation'!$A$55:$F$346,6,0),IFERROR(VLOOKUP($I113,'Privacy Analyst Evaluation'!$A$46:$F$120,6,0),""))&amp;""</f>
        <v/>
      </c>
    </row>
    <row r="114" spans="1:13" x14ac:dyDescent="0.25">
      <c r="A114" s="63" t="str">
        <f>IFERROR(IF($A113+1&gt;'(backend scoring)'!$T$335,"",$A113+1),"")</f>
        <v/>
      </c>
      <c r="B114" s="63" t="e">
        <f ca="1">_xludf.XLOOKUP($A114,'(backend scoring)'!$V$2:$V$333,'(backend scoring)'!$A$2:$A$333,"")</f>
        <v>#NAME?</v>
      </c>
      <c r="C114" s="63" t="str">
        <f ca="1">IFERROR(VLOOKUP($B114,'Institution Evaluation'!$A$55:$F$346,2,0),IFERROR(VLOOKUP($B114,'Privacy Analyst Evaluation'!$A$46:$F$120,2,0),""))&amp;""</f>
        <v/>
      </c>
      <c r="D114" s="63" t="str">
        <f ca="1">IFERROR(VLOOKUP($B114,'Institution Evaluation'!$A$55:$F$346,3,0),IFERROR(VLOOKUP($B114,'Privacy Analyst Evaluation'!$A$46:$F$120,3,0),""))&amp;""</f>
        <v/>
      </c>
      <c r="E114" s="63" t="str">
        <f ca="1">IFERROR(VLOOKUP($B114,'Institution Evaluation'!$A$55:$F$346,4,0),IFERROR(VLOOKUP($B114,'Privacy Analyst Evaluation'!$A$46:$F$120,4,0),""))&amp;""</f>
        <v/>
      </c>
      <c r="F114" s="63" t="str">
        <f ca="1">IFERROR(VLOOKUP($B114,'Institution Evaluation'!$A$55:$F$346,6,0),IFERROR(VLOOKUP($B114,'Privacy Analyst Evaluation'!$A$46:$F$120,6,0),""))&amp;""</f>
        <v/>
      </c>
      <c r="G114" s="227"/>
      <c r="H114" s="63" t="str">
        <f>IFERROR(IF($H113+1&gt;'(backend scoring)'!$Q$335,"",$H113+1),"")</f>
        <v/>
      </c>
      <c r="I114" s="63" t="e">
        <f ca="1">_xludf.XLOOKUP($H114,'(backend scoring)'!$S$2:$S$333,'(backend scoring)'!$A$2:$A$333,"")</f>
        <v>#NAME?</v>
      </c>
      <c r="J114" s="63" t="str">
        <f ca="1">IFERROR(VLOOKUP($I114,'Institution Evaluation'!$A$55:$F$346,2,0),IFERROR(VLOOKUP($I114,'Privacy Analyst Evaluation'!$A$46:$F$120,2,0),""))</f>
        <v/>
      </c>
      <c r="K114" s="63" t="str">
        <f ca="1">IFERROR(VLOOKUP($I114,'Institution Evaluation'!$A$55:$F$346,3,0),IFERROR(VLOOKUP($I114,'Privacy Analyst Evaluation'!$A$46:$F$120,3,0),""))&amp;""</f>
        <v/>
      </c>
      <c r="L114" s="63" t="str">
        <f ca="1">IFERROR(VLOOKUP($I114,'Institution Evaluation'!$A$55:$F$346,4,0),IFERROR(VLOOKUP($I114,'Privacy Analyst Evaluation'!$A$46:$F$120,4,0),""))&amp;""</f>
        <v/>
      </c>
      <c r="M114" s="63" t="str">
        <f ca="1">IFERROR(VLOOKUP($I114,'Institution Evaluation'!$A$55:$F$346,6,0),IFERROR(VLOOKUP($I114,'Privacy Analyst Evaluation'!$A$46:$F$120,6,0),""))&amp;""</f>
        <v/>
      </c>
    </row>
    <row r="115" spans="1:13" x14ac:dyDescent="0.25">
      <c r="A115" s="63" t="str">
        <f>IFERROR(IF($A114+1&gt;'(backend scoring)'!$T$335,"",$A114+1),"")</f>
        <v/>
      </c>
      <c r="B115" s="63" t="e">
        <f ca="1">_xludf.XLOOKUP($A115,'(backend scoring)'!$V$2:$V$333,'(backend scoring)'!$A$2:$A$333,"")</f>
        <v>#NAME?</v>
      </c>
      <c r="C115" s="63" t="str">
        <f ca="1">IFERROR(VLOOKUP($B115,'Institution Evaluation'!$A$55:$F$346,2,0),IFERROR(VLOOKUP($B115,'Privacy Analyst Evaluation'!$A$46:$F$120,2,0),""))&amp;""</f>
        <v/>
      </c>
      <c r="D115" s="63" t="str">
        <f ca="1">IFERROR(VLOOKUP($B115,'Institution Evaluation'!$A$55:$F$346,3,0),IFERROR(VLOOKUP($B115,'Privacy Analyst Evaluation'!$A$46:$F$120,3,0),""))&amp;""</f>
        <v/>
      </c>
      <c r="E115" s="63" t="str">
        <f ca="1">IFERROR(VLOOKUP($B115,'Institution Evaluation'!$A$55:$F$346,4,0),IFERROR(VLOOKUP($B115,'Privacy Analyst Evaluation'!$A$46:$F$120,4,0),""))&amp;""</f>
        <v/>
      </c>
      <c r="F115" s="63" t="str">
        <f ca="1">IFERROR(VLOOKUP($B115,'Institution Evaluation'!$A$55:$F$346,6,0),IFERROR(VLOOKUP($B115,'Privacy Analyst Evaluation'!$A$46:$F$120,6,0),""))&amp;""</f>
        <v/>
      </c>
      <c r="G115" s="227"/>
      <c r="H115" s="63" t="str">
        <f>IFERROR(IF($H114+1&gt;'(backend scoring)'!$Q$335,"",$H114+1),"")</f>
        <v/>
      </c>
      <c r="I115" s="63" t="e">
        <f ca="1">_xludf.XLOOKUP($H115,'(backend scoring)'!$S$2:$S$333,'(backend scoring)'!$A$2:$A$333,"")</f>
        <v>#NAME?</v>
      </c>
      <c r="J115" s="63" t="str">
        <f ca="1">IFERROR(VLOOKUP($I115,'Institution Evaluation'!$A$55:$F$346,2,0),IFERROR(VLOOKUP($I115,'Privacy Analyst Evaluation'!$A$46:$F$120,2,0),""))</f>
        <v/>
      </c>
      <c r="K115" s="63" t="str">
        <f ca="1">IFERROR(VLOOKUP($I115,'Institution Evaluation'!$A$55:$F$346,3,0),IFERROR(VLOOKUP($I115,'Privacy Analyst Evaluation'!$A$46:$F$120,3,0),""))&amp;""</f>
        <v/>
      </c>
      <c r="L115" s="63" t="str">
        <f ca="1">IFERROR(VLOOKUP($I115,'Institution Evaluation'!$A$55:$F$346,4,0),IFERROR(VLOOKUP($I115,'Privacy Analyst Evaluation'!$A$46:$F$120,4,0),""))&amp;""</f>
        <v/>
      </c>
      <c r="M115" s="63" t="str">
        <f ca="1">IFERROR(VLOOKUP($I115,'Institution Evaluation'!$A$55:$F$346,6,0),IFERROR(VLOOKUP($I115,'Privacy Analyst Evaluation'!$A$46:$F$120,6,0),""))&amp;""</f>
        <v/>
      </c>
    </row>
    <row r="116" spans="1:13" x14ac:dyDescent="0.25">
      <c r="A116" s="63" t="str">
        <f>IFERROR(IF($A115+1&gt;'(backend scoring)'!$T$335,"",$A115+1),"")</f>
        <v/>
      </c>
      <c r="B116" s="63" t="e">
        <f ca="1">_xludf.XLOOKUP($A116,'(backend scoring)'!$V$2:$V$333,'(backend scoring)'!$A$2:$A$333,"")</f>
        <v>#NAME?</v>
      </c>
      <c r="C116" s="63" t="str">
        <f ca="1">IFERROR(VLOOKUP($B116,'Institution Evaluation'!$A$55:$F$346,2,0),IFERROR(VLOOKUP($B116,'Privacy Analyst Evaluation'!$A$46:$F$120,2,0),""))&amp;""</f>
        <v/>
      </c>
      <c r="D116" s="63" t="str">
        <f ca="1">IFERROR(VLOOKUP($B116,'Institution Evaluation'!$A$55:$F$346,3,0),IFERROR(VLOOKUP($B116,'Privacy Analyst Evaluation'!$A$46:$F$120,3,0),""))&amp;""</f>
        <v/>
      </c>
      <c r="E116" s="63" t="str">
        <f ca="1">IFERROR(VLOOKUP($B116,'Institution Evaluation'!$A$55:$F$346,4,0),IFERROR(VLOOKUP($B116,'Privacy Analyst Evaluation'!$A$46:$F$120,4,0),""))&amp;""</f>
        <v/>
      </c>
      <c r="F116" s="63" t="str">
        <f ca="1">IFERROR(VLOOKUP($B116,'Institution Evaluation'!$A$55:$F$346,6,0),IFERROR(VLOOKUP($B116,'Privacy Analyst Evaluation'!$A$46:$F$120,6,0),""))&amp;""</f>
        <v/>
      </c>
      <c r="G116" s="227"/>
      <c r="H116" s="63" t="str">
        <f>IFERROR(IF($H115+1&gt;'(backend scoring)'!$Q$335,"",$H115+1),"")</f>
        <v/>
      </c>
      <c r="I116" s="63" t="e">
        <f ca="1">_xludf.XLOOKUP($H116,'(backend scoring)'!$S$2:$S$333,'(backend scoring)'!$A$2:$A$333,"")</f>
        <v>#NAME?</v>
      </c>
      <c r="J116" s="63" t="str">
        <f ca="1">IFERROR(VLOOKUP($I116,'Institution Evaluation'!$A$55:$F$346,2,0),IFERROR(VLOOKUP($I116,'Privacy Analyst Evaluation'!$A$46:$F$120,2,0),""))</f>
        <v/>
      </c>
      <c r="K116" s="63" t="str">
        <f ca="1">IFERROR(VLOOKUP($I116,'Institution Evaluation'!$A$55:$F$346,3,0),IFERROR(VLOOKUP($I116,'Privacy Analyst Evaluation'!$A$46:$F$120,3,0),""))&amp;""</f>
        <v/>
      </c>
      <c r="L116" s="63" t="str">
        <f ca="1">IFERROR(VLOOKUP($I116,'Institution Evaluation'!$A$55:$F$346,4,0),IFERROR(VLOOKUP($I116,'Privacy Analyst Evaluation'!$A$46:$F$120,4,0),""))&amp;""</f>
        <v/>
      </c>
      <c r="M116" s="63" t="str">
        <f ca="1">IFERROR(VLOOKUP($I116,'Institution Evaluation'!$A$55:$F$346,6,0),IFERROR(VLOOKUP($I116,'Privacy Analyst Evaluation'!$A$46:$F$120,6,0),""))&amp;""</f>
        <v/>
      </c>
    </row>
    <row r="117" spans="1:13" x14ac:dyDescent="0.25">
      <c r="A117" s="63" t="str">
        <f>IFERROR(IF($A116+1&gt;'(backend scoring)'!$T$335,"",$A116+1),"")</f>
        <v/>
      </c>
      <c r="B117" s="63" t="e">
        <f ca="1">_xludf.XLOOKUP($A117,'(backend scoring)'!$V$2:$V$333,'(backend scoring)'!$A$2:$A$333,"")</f>
        <v>#NAME?</v>
      </c>
      <c r="C117" s="63" t="str">
        <f ca="1">IFERROR(VLOOKUP($B117,'Institution Evaluation'!$A$55:$F$346,2,0),IFERROR(VLOOKUP($B117,'Privacy Analyst Evaluation'!$A$46:$F$120,2,0),""))&amp;""</f>
        <v/>
      </c>
      <c r="D117" s="63" t="str">
        <f ca="1">IFERROR(VLOOKUP($B117,'Institution Evaluation'!$A$55:$F$346,3,0),IFERROR(VLOOKUP($B117,'Privacy Analyst Evaluation'!$A$46:$F$120,3,0),""))&amp;""</f>
        <v/>
      </c>
      <c r="E117" s="63" t="str">
        <f ca="1">IFERROR(VLOOKUP($B117,'Institution Evaluation'!$A$55:$F$346,4,0),IFERROR(VLOOKUP($B117,'Privacy Analyst Evaluation'!$A$46:$F$120,4,0),""))&amp;""</f>
        <v/>
      </c>
      <c r="F117" s="63" t="str">
        <f ca="1">IFERROR(VLOOKUP($B117,'Institution Evaluation'!$A$55:$F$346,6,0),IFERROR(VLOOKUP($B117,'Privacy Analyst Evaluation'!$A$46:$F$120,6,0),""))&amp;""</f>
        <v/>
      </c>
      <c r="G117" s="227"/>
      <c r="H117" s="63" t="str">
        <f>IFERROR(IF($H116+1&gt;'(backend scoring)'!$Q$335,"",$H116+1),"")</f>
        <v/>
      </c>
      <c r="I117" s="63" t="e">
        <f ca="1">_xludf.XLOOKUP($H117,'(backend scoring)'!$S$2:$S$333,'(backend scoring)'!$A$2:$A$333,"")</f>
        <v>#NAME?</v>
      </c>
      <c r="J117" s="63" t="str">
        <f ca="1">IFERROR(VLOOKUP($I117,'Institution Evaluation'!$A$55:$F$346,2,0),IFERROR(VLOOKUP($I117,'Privacy Analyst Evaluation'!$A$46:$F$120,2,0),""))</f>
        <v/>
      </c>
      <c r="K117" s="63" t="str">
        <f ca="1">IFERROR(VLOOKUP($I117,'Institution Evaluation'!$A$55:$F$346,3,0),IFERROR(VLOOKUP($I117,'Privacy Analyst Evaluation'!$A$46:$F$120,3,0),""))&amp;""</f>
        <v/>
      </c>
      <c r="L117" s="63" t="str">
        <f ca="1">IFERROR(VLOOKUP($I117,'Institution Evaluation'!$A$55:$F$346,4,0),IFERROR(VLOOKUP($I117,'Privacy Analyst Evaluation'!$A$46:$F$120,4,0),""))&amp;""</f>
        <v/>
      </c>
      <c r="M117" s="63" t="str">
        <f ca="1">IFERROR(VLOOKUP($I117,'Institution Evaluation'!$A$55:$F$346,6,0),IFERROR(VLOOKUP($I117,'Privacy Analyst Evaluation'!$A$46:$F$120,6,0),""))&amp;""</f>
        <v/>
      </c>
    </row>
    <row r="118" spans="1:13" x14ac:dyDescent="0.25">
      <c r="A118" s="63" t="str">
        <f>IFERROR(IF($A117+1&gt;'(backend scoring)'!$T$335,"",$A117+1),"")</f>
        <v/>
      </c>
      <c r="B118" s="63" t="e">
        <f ca="1">_xludf.XLOOKUP($A118,'(backend scoring)'!$V$2:$V$333,'(backend scoring)'!$A$2:$A$333,"")</f>
        <v>#NAME?</v>
      </c>
      <c r="C118" s="63" t="str">
        <f ca="1">IFERROR(VLOOKUP($B118,'Institution Evaluation'!$A$55:$F$346,2,0),IFERROR(VLOOKUP($B118,'Privacy Analyst Evaluation'!$A$46:$F$120,2,0),""))&amp;""</f>
        <v/>
      </c>
      <c r="D118" s="63" t="str">
        <f ca="1">IFERROR(VLOOKUP($B118,'Institution Evaluation'!$A$55:$F$346,3,0),IFERROR(VLOOKUP($B118,'Privacy Analyst Evaluation'!$A$46:$F$120,3,0),""))&amp;""</f>
        <v/>
      </c>
      <c r="E118" s="63" t="str">
        <f ca="1">IFERROR(VLOOKUP($B118,'Institution Evaluation'!$A$55:$F$346,4,0),IFERROR(VLOOKUP($B118,'Privacy Analyst Evaluation'!$A$46:$F$120,4,0),""))&amp;""</f>
        <v/>
      </c>
      <c r="F118" s="63" t="str">
        <f ca="1">IFERROR(VLOOKUP($B118,'Institution Evaluation'!$A$55:$F$346,6,0),IFERROR(VLOOKUP($B118,'Privacy Analyst Evaluation'!$A$46:$F$120,6,0),""))&amp;""</f>
        <v/>
      </c>
      <c r="G118" s="227"/>
      <c r="H118" s="63" t="str">
        <f>IFERROR(IF($H117+1&gt;'(backend scoring)'!$Q$335,"",$H117+1),"")</f>
        <v/>
      </c>
      <c r="I118" s="63" t="e">
        <f ca="1">_xludf.XLOOKUP($H118,'(backend scoring)'!$S$2:$S$333,'(backend scoring)'!$A$2:$A$333,"")</f>
        <v>#NAME?</v>
      </c>
      <c r="J118" s="63" t="str">
        <f ca="1">IFERROR(VLOOKUP($I118,'Institution Evaluation'!$A$55:$F$346,2,0),IFERROR(VLOOKUP($I118,'Privacy Analyst Evaluation'!$A$46:$F$120,2,0),""))</f>
        <v/>
      </c>
      <c r="K118" s="63" t="str">
        <f ca="1">IFERROR(VLOOKUP($I118,'Institution Evaluation'!$A$55:$F$346,3,0),IFERROR(VLOOKUP($I118,'Privacy Analyst Evaluation'!$A$46:$F$120,3,0),""))&amp;""</f>
        <v/>
      </c>
      <c r="L118" s="63" t="str">
        <f ca="1">IFERROR(VLOOKUP($I118,'Institution Evaluation'!$A$55:$F$346,4,0),IFERROR(VLOOKUP($I118,'Privacy Analyst Evaluation'!$A$46:$F$120,4,0),""))&amp;""</f>
        <v/>
      </c>
      <c r="M118" s="63" t="str">
        <f ca="1">IFERROR(VLOOKUP($I118,'Institution Evaluation'!$A$55:$F$346,6,0),IFERROR(VLOOKUP($I118,'Privacy Analyst Evaluation'!$A$46:$F$120,6,0),""))&amp;""</f>
        <v/>
      </c>
    </row>
    <row r="119" spans="1:13" x14ac:dyDescent="0.25">
      <c r="A119" s="63" t="str">
        <f>IFERROR(IF($A118+1&gt;'(backend scoring)'!$T$335,"",$A118+1),"")</f>
        <v/>
      </c>
      <c r="B119" s="63" t="e">
        <f ca="1">_xludf.XLOOKUP($A119,'(backend scoring)'!$V$2:$V$333,'(backend scoring)'!$A$2:$A$333,"")</f>
        <v>#NAME?</v>
      </c>
      <c r="C119" s="63" t="str">
        <f ca="1">IFERROR(VLOOKUP($B119,'Institution Evaluation'!$A$55:$F$346,2,0),IFERROR(VLOOKUP($B119,'Privacy Analyst Evaluation'!$A$46:$F$120,2,0),""))&amp;""</f>
        <v/>
      </c>
      <c r="D119" s="63" t="str">
        <f ca="1">IFERROR(VLOOKUP($B119,'Institution Evaluation'!$A$55:$F$346,3,0),IFERROR(VLOOKUP($B119,'Privacy Analyst Evaluation'!$A$46:$F$120,3,0),""))&amp;""</f>
        <v/>
      </c>
      <c r="E119" s="63" t="str">
        <f ca="1">IFERROR(VLOOKUP($B119,'Institution Evaluation'!$A$55:$F$346,4,0),IFERROR(VLOOKUP($B119,'Privacy Analyst Evaluation'!$A$46:$F$120,4,0),""))&amp;""</f>
        <v/>
      </c>
      <c r="F119" s="63" t="str">
        <f ca="1">IFERROR(VLOOKUP($B119,'Institution Evaluation'!$A$55:$F$346,6,0),IFERROR(VLOOKUP($B119,'Privacy Analyst Evaluation'!$A$46:$F$120,6,0),""))&amp;""</f>
        <v/>
      </c>
      <c r="G119" s="227"/>
      <c r="H119" s="63" t="str">
        <f>IFERROR(IF($H118+1&gt;'(backend scoring)'!$Q$335,"",$H118+1),"")</f>
        <v/>
      </c>
      <c r="I119" s="63" t="e">
        <f ca="1">_xludf.XLOOKUP($H119,'(backend scoring)'!$S$2:$S$333,'(backend scoring)'!$A$2:$A$333,"")</f>
        <v>#NAME?</v>
      </c>
      <c r="J119" s="63" t="str">
        <f ca="1">IFERROR(VLOOKUP($I119,'Institution Evaluation'!$A$55:$F$346,2,0),IFERROR(VLOOKUP($I119,'Privacy Analyst Evaluation'!$A$46:$F$120,2,0),""))</f>
        <v/>
      </c>
      <c r="K119" s="63" t="str">
        <f ca="1">IFERROR(VLOOKUP($I119,'Institution Evaluation'!$A$55:$F$346,3,0),IFERROR(VLOOKUP($I119,'Privacy Analyst Evaluation'!$A$46:$F$120,3,0),""))&amp;""</f>
        <v/>
      </c>
      <c r="L119" s="63" t="str">
        <f ca="1">IFERROR(VLOOKUP($I119,'Institution Evaluation'!$A$55:$F$346,4,0),IFERROR(VLOOKUP($I119,'Privacy Analyst Evaluation'!$A$46:$F$120,4,0),""))&amp;""</f>
        <v/>
      </c>
      <c r="M119" s="63" t="str">
        <f ca="1">IFERROR(VLOOKUP($I119,'Institution Evaluation'!$A$55:$F$346,6,0),IFERROR(VLOOKUP($I119,'Privacy Analyst Evaluation'!$A$46:$F$120,6,0),""))&amp;""</f>
        <v/>
      </c>
    </row>
    <row r="120" spans="1:13" x14ac:dyDescent="0.25">
      <c r="A120" s="63" t="str">
        <f>IFERROR(IF($A119+1&gt;'(backend scoring)'!$T$335,"",$A119+1),"")</f>
        <v/>
      </c>
      <c r="B120" s="63" t="e">
        <f ca="1">_xludf.XLOOKUP($A120,'(backend scoring)'!$V$2:$V$333,'(backend scoring)'!$A$2:$A$333,"")</f>
        <v>#NAME?</v>
      </c>
      <c r="C120" s="63" t="str">
        <f ca="1">IFERROR(VLOOKUP($B120,'Institution Evaluation'!$A$55:$F$346,2,0),IFERROR(VLOOKUP($B120,'Privacy Analyst Evaluation'!$A$46:$F$120,2,0),""))&amp;""</f>
        <v/>
      </c>
      <c r="D120" s="63" t="str">
        <f ca="1">IFERROR(VLOOKUP($B120,'Institution Evaluation'!$A$55:$F$346,3,0),IFERROR(VLOOKUP($B120,'Privacy Analyst Evaluation'!$A$46:$F$120,3,0),""))&amp;""</f>
        <v/>
      </c>
      <c r="E120" s="63" t="str">
        <f ca="1">IFERROR(VLOOKUP($B120,'Institution Evaluation'!$A$55:$F$346,4,0),IFERROR(VLOOKUP($B120,'Privacy Analyst Evaluation'!$A$46:$F$120,4,0),""))&amp;""</f>
        <v/>
      </c>
      <c r="F120" s="63" t="str">
        <f ca="1">IFERROR(VLOOKUP($B120,'Institution Evaluation'!$A$55:$F$346,6,0),IFERROR(VLOOKUP($B120,'Privacy Analyst Evaluation'!$A$46:$F$120,6,0),""))&amp;""</f>
        <v/>
      </c>
      <c r="G120" s="227"/>
      <c r="H120" s="63" t="str">
        <f>IFERROR(IF($H119+1&gt;'(backend scoring)'!$Q$335,"",$H119+1),"")</f>
        <v/>
      </c>
      <c r="I120" s="63" t="e">
        <f ca="1">_xludf.XLOOKUP($H120,'(backend scoring)'!$S$2:$S$333,'(backend scoring)'!$A$2:$A$333,"")</f>
        <v>#NAME?</v>
      </c>
      <c r="J120" s="63" t="str">
        <f ca="1">IFERROR(VLOOKUP($I120,'Institution Evaluation'!$A$55:$F$346,2,0),IFERROR(VLOOKUP($I120,'Privacy Analyst Evaluation'!$A$46:$F$120,2,0),""))</f>
        <v/>
      </c>
      <c r="K120" s="63" t="str">
        <f ca="1">IFERROR(VLOOKUP($I120,'Institution Evaluation'!$A$55:$F$346,3,0),IFERROR(VLOOKUP($I120,'Privacy Analyst Evaluation'!$A$46:$F$120,3,0),""))&amp;""</f>
        <v/>
      </c>
      <c r="L120" s="63" t="str">
        <f ca="1">IFERROR(VLOOKUP($I120,'Institution Evaluation'!$A$55:$F$346,4,0),IFERROR(VLOOKUP($I120,'Privacy Analyst Evaluation'!$A$46:$F$120,4,0),""))&amp;""</f>
        <v/>
      </c>
      <c r="M120" s="63" t="str">
        <f ca="1">IFERROR(VLOOKUP($I120,'Institution Evaluation'!$A$55:$F$346,6,0),IFERROR(VLOOKUP($I120,'Privacy Analyst Evaluation'!$A$46:$F$120,6,0),""))&amp;""</f>
        <v/>
      </c>
    </row>
    <row r="121" spans="1:13" x14ac:dyDescent="0.25">
      <c r="A121" s="63" t="str">
        <f>IFERROR(IF($A120+1&gt;'(backend scoring)'!$T$335,"",$A120+1),"")</f>
        <v/>
      </c>
      <c r="B121" s="63" t="e">
        <f ca="1">_xludf.XLOOKUP($A121,'(backend scoring)'!$V$2:$V$333,'(backend scoring)'!$A$2:$A$333,"")</f>
        <v>#NAME?</v>
      </c>
      <c r="C121" s="63" t="str">
        <f ca="1">IFERROR(VLOOKUP($B121,'Institution Evaluation'!$A$55:$F$346,2,0),IFERROR(VLOOKUP($B121,'Privacy Analyst Evaluation'!$A$46:$F$120,2,0),""))&amp;""</f>
        <v/>
      </c>
      <c r="D121" s="63" t="str">
        <f ca="1">IFERROR(VLOOKUP($B121,'Institution Evaluation'!$A$55:$F$346,3,0),IFERROR(VLOOKUP($B121,'Privacy Analyst Evaluation'!$A$46:$F$120,3,0),""))&amp;""</f>
        <v/>
      </c>
      <c r="E121" s="63" t="str">
        <f ca="1">IFERROR(VLOOKUP($B121,'Institution Evaluation'!$A$55:$F$346,4,0),IFERROR(VLOOKUP($B121,'Privacy Analyst Evaluation'!$A$46:$F$120,4,0),""))&amp;""</f>
        <v/>
      </c>
      <c r="F121" s="63" t="str">
        <f ca="1">IFERROR(VLOOKUP($B121,'Institution Evaluation'!$A$55:$F$346,6,0),IFERROR(VLOOKUP($B121,'Privacy Analyst Evaluation'!$A$46:$F$120,6,0),""))&amp;""</f>
        <v/>
      </c>
      <c r="G121" s="227"/>
      <c r="H121" s="63" t="str">
        <f>IFERROR(IF($H120+1&gt;'(backend scoring)'!$Q$335,"",$H120+1),"")</f>
        <v/>
      </c>
      <c r="I121" s="63" t="e">
        <f ca="1">_xludf.XLOOKUP($H121,'(backend scoring)'!$S$2:$S$333,'(backend scoring)'!$A$2:$A$333,"")</f>
        <v>#NAME?</v>
      </c>
      <c r="J121" s="63" t="str">
        <f ca="1">IFERROR(VLOOKUP($I121,'Institution Evaluation'!$A$55:$F$346,2,0),IFERROR(VLOOKUP($I121,'Privacy Analyst Evaluation'!$A$46:$F$120,2,0),""))</f>
        <v/>
      </c>
      <c r="K121" s="63" t="str">
        <f ca="1">IFERROR(VLOOKUP($I121,'Institution Evaluation'!$A$55:$F$346,3,0),IFERROR(VLOOKUP($I121,'Privacy Analyst Evaluation'!$A$46:$F$120,3,0),""))&amp;""</f>
        <v/>
      </c>
      <c r="L121" s="63" t="str">
        <f ca="1">IFERROR(VLOOKUP($I121,'Institution Evaluation'!$A$55:$F$346,4,0),IFERROR(VLOOKUP($I121,'Privacy Analyst Evaluation'!$A$46:$F$120,4,0),""))&amp;""</f>
        <v/>
      </c>
      <c r="M121" s="63" t="str">
        <f ca="1">IFERROR(VLOOKUP($I121,'Institution Evaluation'!$A$55:$F$346,6,0),IFERROR(VLOOKUP($I121,'Privacy Analyst Evaluation'!$A$46:$F$120,6,0),""))&amp;""</f>
        <v/>
      </c>
    </row>
    <row r="122" spans="1:13" x14ac:dyDescent="0.25">
      <c r="A122" s="63" t="str">
        <f>IFERROR(IF($A121+1&gt;'(backend scoring)'!$T$335,"",$A121+1),"")</f>
        <v/>
      </c>
      <c r="B122" s="63" t="e">
        <f ca="1">_xludf.XLOOKUP($A122,'(backend scoring)'!$V$2:$V$333,'(backend scoring)'!$A$2:$A$333,"")</f>
        <v>#NAME?</v>
      </c>
      <c r="C122" s="63" t="str">
        <f ca="1">IFERROR(VLOOKUP($B122,'Institution Evaluation'!$A$55:$F$346,2,0),IFERROR(VLOOKUP($B122,'Privacy Analyst Evaluation'!$A$46:$F$120,2,0),""))&amp;""</f>
        <v/>
      </c>
      <c r="D122" s="63" t="str">
        <f ca="1">IFERROR(VLOOKUP($B122,'Institution Evaluation'!$A$55:$F$346,3,0),IFERROR(VLOOKUP($B122,'Privacy Analyst Evaluation'!$A$46:$F$120,3,0),""))&amp;""</f>
        <v/>
      </c>
      <c r="E122" s="63" t="str">
        <f ca="1">IFERROR(VLOOKUP($B122,'Institution Evaluation'!$A$55:$F$346,4,0),IFERROR(VLOOKUP($B122,'Privacy Analyst Evaluation'!$A$46:$F$120,4,0),""))&amp;""</f>
        <v/>
      </c>
      <c r="F122" s="63" t="str">
        <f ca="1">IFERROR(VLOOKUP($B122,'Institution Evaluation'!$A$55:$F$346,6,0),IFERROR(VLOOKUP($B122,'Privacy Analyst Evaluation'!$A$46:$F$120,6,0),""))&amp;""</f>
        <v/>
      </c>
      <c r="G122" s="227"/>
      <c r="H122" s="63" t="str">
        <f>IFERROR(IF($H121+1&gt;'(backend scoring)'!$Q$335,"",$H121+1),"")</f>
        <v/>
      </c>
      <c r="I122" s="63" t="e">
        <f ca="1">_xludf.XLOOKUP($H122,'(backend scoring)'!$S$2:$S$333,'(backend scoring)'!$A$2:$A$333,"")</f>
        <v>#NAME?</v>
      </c>
      <c r="J122" s="63" t="str">
        <f ca="1">IFERROR(VLOOKUP($I122,'Institution Evaluation'!$A$55:$F$346,2,0),IFERROR(VLOOKUP($I122,'Privacy Analyst Evaluation'!$A$46:$F$120,2,0),""))</f>
        <v/>
      </c>
      <c r="K122" s="63" t="str">
        <f ca="1">IFERROR(VLOOKUP($I122,'Institution Evaluation'!$A$55:$F$346,3,0),IFERROR(VLOOKUP($I122,'Privacy Analyst Evaluation'!$A$46:$F$120,3,0),""))&amp;""</f>
        <v/>
      </c>
      <c r="L122" s="63" t="str">
        <f ca="1">IFERROR(VLOOKUP($I122,'Institution Evaluation'!$A$55:$F$346,4,0),IFERROR(VLOOKUP($I122,'Privacy Analyst Evaluation'!$A$46:$F$120,4,0),""))&amp;""</f>
        <v/>
      </c>
      <c r="M122" s="63" t="str">
        <f ca="1">IFERROR(VLOOKUP($I122,'Institution Evaluation'!$A$55:$F$346,6,0),IFERROR(VLOOKUP($I122,'Privacy Analyst Evaluation'!$A$46:$F$120,6,0),""))&amp;""</f>
        <v/>
      </c>
    </row>
    <row r="123" spans="1:13" x14ac:dyDescent="0.25">
      <c r="A123" s="63" t="str">
        <f>IFERROR(IF($A122+1&gt;'(backend scoring)'!$T$335,"",$A122+1),"")</f>
        <v/>
      </c>
      <c r="B123" s="63" t="e">
        <f ca="1">_xludf.XLOOKUP($A123,'(backend scoring)'!$V$2:$V$333,'(backend scoring)'!$A$2:$A$333,"")</f>
        <v>#NAME?</v>
      </c>
      <c r="C123" s="63" t="str">
        <f ca="1">IFERROR(VLOOKUP($B123,'Institution Evaluation'!$A$55:$F$346,2,0),IFERROR(VLOOKUP($B123,'Privacy Analyst Evaluation'!$A$46:$F$120,2,0),""))&amp;""</f>
        <v/>
      </c>
      <c r="D123" s="63" t="str">
        <f ca="1">IFERROR(VLOOKUP($B123,'Institution Evaluation'!$A$55:$F$346,3,0),IFERROR(VLOOKUP($B123,'Privacy Analyst Evaluation'!$A$46:$F$120,3,0),""))&amp;""</f>
        <v/>
      </c>
      <c r="E123" s="63" t="str">
        <f ca="1">IFERROR(VLOOKUP($B123,'Institution Evaluation'!$A$55:$F$346,4,0),IFERROR(VLOOKUP($B123,'Privacy Analyst Evaluation'!$A$46:$F$120,4,0),""))&amp;""</f>
        <v/>
      </c>
      <c r="F123" s="63" t="str">
        <f ca="1">IFERROR(VLOOKUP($B123,'Institution Evaluation'!$A$55:$F$346,6,0),IFERROR(VLOOKUP($B123,'Privacy Analyst Evaluation'!$A$46:$F$120,6,0),""))&amp;""</f>
        <v/>
      </c>
      <c r="G123" s="227"/>
      <c r="H123" s="63" t="str">
        <f>IFERROR(IF($H122+1&gt;'(backend scoring)'!$Q$335,"",$H122+1),"")</f>
        <v/>
      </c>
      <c r="I123" s="63" t="e">
        <f ca="1">_xludf.XLOOKUP($H123,'(backend scoring)'!$S$2:$S$333,'(backend scoring)'!$A$2:$A$333,"")</f>
        <v>#NAME?</v>
      </c>
      <c r="J123" s="63" t="str">
        <f ca="1">IFERROR(VLOOKUP($I123,'Institution Evaluation'!$A$55:$F$346,2,0),IFERROR(VLOOKUP($I123,'Privacy Analyst Evaluation'!$A$46:$F$120,2,0),""))</f>
        <v/>
      </c>
      <c r="K123" s="63" t="str">
        <f ca="1">IFERROR(VLOOKUP($I123,'Institution Evaluation'!$A$55:$F$346,3,0),IFERROR(VLOOKUP($I123,'Privacy Analyst Evaluation'!$A$46:$F$120,3,0),""))&amp;""</f>
        <v/>
      </c>
      <c r="L123" s="63" t="str">
        <f ca="1">IFERROR(VLOOKUP($I123,'Institution Evaluation'!$A$55:$F$346,4,0),IFERROR(VLOOKUP($I123,'Privacy Analyst Evaluation'!$A$46:$F$120,4,0),""))&amp;""</f>
        <v/>
      </c>
      <c r="M123" s="63" t="str">
        <f ca="1">IFERROR(VLOOKUP($I123,'Institution Evaluation'!$A$55:$F$346,6,0),IFERROR(VLOOKUP($I123,'Privacy Analyst Evaluation'!$A$46:$F$120,6,0),""))&amp;""</f>
        <v/>
      </c>
    </row>
    <row r="124" spans="1:13" x14ac:dyDescent="0.25">
      <c r="A124" s="63" t="str">
        <f>IFERROR(IF($A123+1&gt;'(backend scoring)'!$T$335,"",$A123+1),"")</f>
        <v/>
      </c>
      <c r="B124" s="63" t="e">
        <f ca="1">_xludf.XLOOKUP($A124,'(backend scoring)'!$V$2:$V$333,'(backend scoring)'!$A$2:$A$333,"")</f>
        <v>#NAME?</v>
      </c>
      <c r="C124" s="63" t="str">
        <f ca="1">IFERROR(VLOOKUP($B124,'Institution Evaluation'!$A$55:$F$346,2,0),IFERROR(VLOOKUP($B124,'Privacy Analyst Evaluation'!$A$46:$F$120,2,0),""))&amp;""</f>
        <v/>
      </c>
      <c r="D124" s="63" t="str">
        <f ca="1">IFERROR(VLOOKUP($B124,'Institution Evaluation'!$A$55:$F$346,3,0),IFERROR(VLOOKUP($B124,'Privacy Analyst Evaluation'!$A$46:$F$120,3,0),""))&amp;""</f>
        <v/>
      </c>
      <c r="E124" s="63" t="str">
        <f ca="1">IFERROR(VLOOKUP($B124,'Institution Evaluation'!$A$55:$F$346,4,0),IFERROR(VLOOKUP($B124,'Privacy Analyst Evaluation'!$A$46:$F$120,4,0),""))&amp;""</f>
        <v/>
      </c>
      <c r="F124" s="63" t="str">
        <f ca="1">IFERROR(VLOOKUP($B124,'Institution Evaluation'!$A$55:$F$346,6,0),IFERROR(VLOOKUP($B124,'Privacy Analyst Evaluation'!$A$46:$F$120,6,0),""))&amp;""</f>
        <v/>
      </c>
      <c r="G124" s="227"/>
      <c r="H124" s="63" t="str">
        <f>IFERROR(IF($H123+1&gt;'(backend scoring)'!$Q$335,"",$H123+1),"")</f>
        <v/>
      </c>
      <c r="I124" s="63" t="e">
        <f ca="1">_xludf.XLOOKUP($H124,'(backend scoring)'!$S$2:$S$333,'(backend scoring)'!$A$2:$A$333,"")</f>
        <v>#NAME?</v>
      </c>
      <c r="J124" s="63" t="str">
        <f ca="1">IFERROR(VLOOKUP($I124,'Institution Evaluation'!$A$55:$F$346,2,0),IFERROR(VLOOKUP($I124,'Privacy Analyst Evaluation'!$A$46:$F$120,2,0),""))</f>
        <v/>
      </c>
      <c r="K124" s="63" t="str">
        <f ca="1">IFERROR(VLOOKUP($I124,'Institution Evaluation'!$A$55:$F$346,3,0),IFERROR(VLOOKUP($I124,'Privacy Analyst Evaluation'!$A$46:$F$120,3,0),""))&amp;""</f>
        <v/>
      </c>
      <c r="L124" s="63" t="str">
        <f ca="1">IFERROR(VLOOKUP($I124,'Institution Evaluation'!$A$55:$F$346,4,0),IFERROR(VLOOKUP($I124,'Privacy Analyst Evaluation'!$A$46:$F$120,4,0),""))&amp;""</f>
        <v/>
      </c>
      <c r="M124" s="63" t="str">
        <f ca="1">IFERROR(VLOOKUP($I124,'Institution Evaluation'!$A$55:$F$346,6,0),IFERROR(VLOOKUP($I124,'Privacy Analyst Evaluation'!$A$46:$F$120,6,0),""))&amp;""</f>
        <v/>
      </c>
    </row>
    <row r="125" spans="1:13" x14ac:dyDescent="0.25">
      <c r="A125" s="63" t="str">
        <f>IFERROR(IF($A124+1&gt;'(backend scoring)'!$T$335,"",$A124+1),"")</f>
        <v/>
      </c>
      <c r="B125" s="63" t="e">
        <f ca="1">_xludf.XLOOKUP($A125,'(backend scoring)'!$V$2:$V$333,'(backend scoring)'!$A$2:$A$333,"")</f>
        <v>#NAME?</v>
      </c>
      <c r="C125" s="63" t="str">
        <f ca="1">IFERROR(VLOOKUP($B125,'Institution Evaluation'!$A$55:$F$346,2,0),IFERROR(VLOOKUP($B125,'Privacy Analyst Evaluation'!$A$46:$F$120,2,0),""))&amp;""</f>
        <v/>
      </c>
      <c r="D125" s="63" t="str">
        <f ca="1">IFERROR(VLOOKUP($B125,'Institution Evaluation'!$A$55:$F$346,3,0),IFERROR(VLOOKUP($B125,'Privacy Analyst Evaluation'!$A$46:$F$120,3,0),""))&amp;""</f>
        <v/>
      </c>
      <c r="E125" s="63" t="str">
        <f ca="1">IFERROR(VLOOKUP($B125,'Institution Evaluation'!$A$55:$F$346,4,0),IFERROR(VLOOKUP($B125,'Privacy Analyst Evaluation'!$A$46:$F$120,4,0),""))&amp;""</f>
        <v/>
      </c>
      <c r="F125" s="63" t="str">
        <f ca="1">IFERROR(VLOOKUP($B125,'Institution Evaluation'!$A$55:$F$346,6,0),IFERROR(VLOOKUP($B125,'Privacy Analyst Evaluation'!$A$46:$F$120,6,0),""))&amp;""</f>
        <v/>
      </c>
      <c r="G125" s="227"/>
      <c r="H125" s="63" t="str">
        <f>IFERROR(IF($H124+1&gt;'(backend scoring)'!$Q$335,"",$H124+1),"")</f>
        <v/>
      </c>
      <c r="I125" s="63" t="e">
        <f ca="1">_xludf.XLOOKUP($H125,'(backend scoring)'!$S$2:$S$333,'(backend scoring)'!$A$2:$A$333,"")</f>
        <v>#NAME?</v>
      </c>
      <c r="J125" s="63" t="str">
        <f ca="1">IFERROR(VLOOKUP($I125,'Institution Evaluation'!$A$55:$F$346,2,0),IFERROR(VLOOKUP($I125,'Privacy Analyst Evaluation'!$A$46:$F$120,2,0),""))</f>
        <v/>
      </c>
      <c r="K125" s="63" t="str">
        <f ca="1">IFERROR(VLOOKUP($I125,'Institution Evaluation'!$A$55:$F$346,3,0),IFERROR(VLOOKUP($I125,'Privacy Analyst Evaluation'!$A$46:$F$120,3,0),""))&amp;""</f>
        <v/>
      </c>
      <c r="L125" s="63" t="str">
        <f ca="1">IFERROR(VLOOKUP($I125,'Institution Evaluation'!$A$55:$F$346,4,0),IFERROR(VLOOKUP($I125,'Privacy Analyst Evaluation'!$A$46:$F$120,4,0),""))&amp;""</f>
        <v/>
      </c>
      <c r="M125" s="63" t="str">
        <f ca="1">IFERROR(VLOOKUP($I125,'Institution Evaluation'!$A$55:$F$346,6,0),IFERROR(VLOOKUP($I125,'Privacy Analyst Evaluation'!$A$46:$F$120,6,0),""))&amp;""</f>
        <v/>
      </c>
    </row>
    <row r="126" spans="1:13" x14ac:dyDescent="0.25">
      <c r="A126" s="63" t="str">
        <f>IFERROR(IF($A125+1&gt;'(backend scoring)'!$T$335,"",$A125+1),"")</f>
        <v/>
      </c>
      <c r="B126" s="63" t="e">
        <f ca="1">_xludf.XLOOKUP($A126,'(backend scoring)'!$V$2:$V$333,'(backend scoring)'!$A$2:$A$333,"")</f>
        <v>#NAME?</v>
      </c>
      <c r="C126" s="63" t="str">
        <f ca="1">IFERROR(VLOOKUP($B126,'Institution Evaluation'!$A$55:$F$346,2,0),IFERROR(VLOOKUP($B126,'Privacy Analyst Evaluation'!$A$46:$F$120,2,0),""))&amp;""</f>
        <v/>
      </c>
      <c r="D126" s="63" t="str">
        <f ca="1">IFERROR(VLOOKUP($B126,'Institution Evaluation'!$A$55:$F$346,3,0),IFERROR(VLOOKUP($B126,'Privacy Analyst Evaluation'!$A$46:$F$120,3,0),""))&amp;""</f>
        <v/>
      </c>
      <c r="E126" s="63" t="str">
        <f ca="1">IFERROR(VLOOKUP($B126,'Institution Evaluation'!$A$55:$F$346,4,0),IFERROR(VLOOKUP($B126,'Privacy Analyst Evaluation'!$A$46:$F$120,4,0),""))&amp;""</f>
        <v/>
      </c>
      <c r="F126" s="63" t="str">
        <f ca="1">IFERROR(VLOOKUP($B126,'Institution Evaluation'!$A$55:$F$346,6,0),IFERROR(VLOOKUP($B126,'Privacy Analyst Evaluation'!$A$46:$F$120,6,0),""))&amp;""</f>
        <v/>
      </c>
      <c r="G126" s="227"/>
      <c r="H126" s="63" t="str">
        <f>IFERROR(IF($H125+1&gt;'(backend scoring)'!$Q$335,"",$H125+1),"")</f>
        <v/>
      </c>
      <c r="I126" s="63" t="e">
        <f ca="1">_xludf.XLOOKUP($H126,'(backend scoring)'!$S$2:$S$333,'(backend scoring)'!$A$2:$A$333,"")</f>
        <v>#NAME?</v>
      </c>
      <c r="J126" s="63" t="str">
        <f ca="1">IFERROR(VLOOKUP($I126,'Institution Evaluation'!$A$55:$F$346,2,0),IFERROR(VLOOKUP($I126,'Privacy Analyst Evaluation'!$A$46:$F$120,2,0),""))</f>
        <v/>
      </c>
      <c r="K126" s="63" t="str">
        <f ca="1">IFERROR(VLOOKUP($I126,'Institution Evaluation'!$A$55:$F$346,3,0),IFERROR(VLOOKUP($I126,'Privacy Analyst Evaluation'!$A$46:$F$120,3,0),""))&amp;""</f>
        <v/>
      </c>
      <c r="L126" s="63" t="str">
        <f ca="1">IFERROR(VLOOKUP($I126,'Institution Evaluation'!$A$55:$F$346,4,0),IFERROR(VLOOKUP($I126,'Privacy Analyst Evaluation'!$A$46:$F$120,4,0),""))&amp;""</f>
        <v/>
      </c>
      <c r="M126" s="63" t="str">
        <f ca="1">IFERROR(VLOOKUP($I126,'Institution Evaluation'!$A$55:$F$346,6,0),IFERROR(VLOOKUP($I126,'Privacy Analyst Evaluation'!$A$46:$F$120,6,0),""))&amp;""</f>
        <v/>
      </c>
    </row>
    <row r="127" spans="1:13" x14ac:dyDescent="0.25">
      <c r="A127" s="63" t="str">
        <f>IFERROR(IF($A126+1&gt;'(backend scoring)'!$T$335,"",$A126+1),"")</f>
        <v/>
      </c>
      <c r="B127" s="63" t="e">
        <f ca="1">_xludf.XLOOKUP($A127,'(backend scoring)'!$V$2:$V$333,'(backend scoring)'!$A$2:$A$333,"")</f>
        <v>#NAME?</v>
      </c>
      <c r="C127" s="63" t="str">
        <f ca="1">IFERROR(VLOOKUP($B127,'Institution Evaluation'!$A$55:$F$346,2,0),IFERROR(VLOOKUP($B127,'Privacy Analyst Evaluation'!$A$46:$F$120,2,0),""))&amp;""</f>
        <v/>
      </c>
      <c r="D127" s="63" t="str">
        <f ca="1">IFERROR(VLOOKUP($B127,'Institution Evaluation'!$A$55:$F$346,3,0),IFERROR(VLOOKUP($B127,'Privacy Analyst Evaluation'!$A$46:$F$120,3,0),""))&amp;""</f>
        <v/>
      </c>
      <c r="E127" s="63" t="str">
        <f ca="1">IFERROR(VLOOKUP($B127,'Institution Evaluation'!$A$55:$F$346,4,0),IFERROR(VLOOKUP($B127,'Privacy Analyst Evaluation'!$A$46:$F$120,4,0),""))&amp;""</f>
        <v/>
      </c>
      <c r="F127" s="63" t="str">
        <f ca="1">IFERROR(VLOOKUP($B127,'Institution Evaluation'!$A$55:$F$346,6,0),IFERROR(VLOOKUP($B127,'Privacy Analyst Evaluation'!$A$46:$F$120,6,0),""))&amp;""</f>
        <v/>
      </c>
      <c r="G127" s="227"/>
      <c r="H127" s="63" t="str">
        <f>IFERROR(IF($H126+1&gt;'(backend scoring)'!$Q$335,"",$H126+1),"")</f>
        <v/>
      </c>
      <c r="I127" s="63" t="e">
        <f ca="1">_xludf.XLOOKUP($H127,'(backend scoring)'!$S$2:$S$333,'(backend scoring)'!$A$2:$A$333,"")</f>
        <v>#NAME?</v>
      </c>
      <c r="J127" s="63" t="str">
        <f ca="1">IFERROR(VLOOKUP($I127,'Institution Evaluation'!$A$55:$F$346,2,0),IFERROR(VLOOKUP($I127,'Privacy Analyst Evaluation'!$A$46:$F$120,2,0),""))</f>
        <v/>
      </c>
      <c r="K127" s="63" t="str">
        <f ca="1">IFERROR(VLOOKUP($I127,'Institution Evaluation'!$A$55:$F$346,3,0),IFERROR(VLOOKUP($I127,'Privacy Analyst Evaluation'!$A$46:$F$120,3,0),""))&amp;""</f>
        <v/>
      </c>
      <c r="L127" s="63" t="str">
        <f ca="1">IFERROR(VLOOKUP($I127,'Institution Evaluation'!$A$55:$F$346,4,0),IFERROR(VLOOKUP($I127,'Privacy Analyst Evaluation'!$A$46:$F$120,4,0),""))&amp;""</f>
        <v/>
      </c>
      <c r="M127" s="63" t="str">
        <f ca="1">IFERROR(VLOOKUP($I127,'Institution Evaluation'!$A$55:$F$346,6,0),IFERROR(VLOOKUP($I127,'Privacy Analyst Evaluation'!$A$46:$F$120,6,0),""))&amp;""</f>
        <v/>
      </c>
    </row>
    <row r="128" spans="1:13" x14ac:dyDescent="0.25">
      <c r="A128" s="63" t="str">
        <f>IFERROR(IF($A127+1&gt;'(backend scoring)'!$T$335,"",$A127+1),"")</f>
        <v/>
      </c>
      <c r="B128" s="63" t="e">
        <f ca="1">_xludf.XLOOKUP($A128,'(backend scoring)'!$V$2:$V$333,'(backend scoring)'!$A$2:$A$333,"")</f>
        <v>#NAME?</v>
      </c>
      <c r="C128" s="63" t="str">
        <f ca="1">IFERROR(VLOOKUP($B128,'Institution Evaluation'!$A$55:$F$346,2,0),IFERROR(VLOOKUP($B128,'Privacy Analyst Evaluation'!$A$46:$F$120,2,0),""))&amp;""</f>
        <v/>
      </c>
      <c r="D128" s="63" t="str">
        <f ca="1">IFERROR(VLOOKUP($B128,'Institution Evaluation'!$A$55:$F$346,3,0),IFERROR(VLOOKUP($B128,'Privacy Analyst Evaluation'!$A$46:$F$120,3,0),""))&amp;""</f>
        <v/>
      </c>
      <c r="E128" s="63" t="str">
        <f ca="1">IFERROR(VLOOKUP($B128,'Institution Evaluation'!$A$55:$F$346,4,0),IFERROR(VLOOKUP($B128,'Privacy Analyst Evaluation'!$A$46:$F$120,4,0),""))&amp;""</f>
        <v/>
      </c>
      <c r="F128" s="63" t="str">
        <f ca="1">IFERROR(VLOOKUP($B128,'Institution Evaluation'!$A$55:$F$346,6,0),IFERROR(VLOOKUP($B128,'Privacy Analyst Evaluation'!$A$46:$F$120,6,0),""))&amp;""</f>
        <v/>
      </c>
      <c r="G128" s="227"/>
      <c r="H128" s="63" t="str">
        <f>IFERROR(IF($H127+1&gt;'(backend scoring)'!$Q$335,"",$H127+1),"")</f>
        <v/>
      </c>
      <c r="I128" s="63" t="e">
        <f ca="1">_xludf.XLOOKUP($H128,'(backend scoring)'!$S$2:$S$333,'(backend scoring)'!$A$2:$A$333,"")</f>
        <v>#NAME?</v>
      </c>
      <c r="J128" s="63" t="str">
        <f ca="1">IFERROR(VLOOKUP($I128,'Institution Evaluation'!$A$55:$F$346,2,0),IFERROR(VLOOKUP($I128,'Privacy Analyst Evaluation'!$A$46:$F$120,2,0),""))</f>
        <v/>
      </c>
      <c r="K128" s="63" t="str">
        <f ca="1">IFERROR(VLOOKUP($I128,'Institution Evaluation'!$A$55:$F$346,3,0),IFERROR(VLOOKUP($I128,'Privacy Analyst Evaluation'!$A$46:$F$120,3,0),""))&amp;""</f>
        <v/>
      </c>
      <c r="L128" s="63" t="str">
        <f ca="1">IFERROR(VLOOKUP($I128,'Institution Evaluation'!$A$55:$F$346,4,0),IFERROR(VLOOKUP($I128,'Privacy Analyst Evaluation'!$A$46:$F$120,4,0),""))&amp;""</f>
        <v/>
      </c>
      <c r="M128" s="63" t="str">
        <f ca="1">IFERROR(VLOOKUP($I128,'Institution Evaluation'!$A$55:$F$346,6,0),IFERROR(VLOOKUP($I128,'Privacy Analyst Evaluation'!$A$46:$F$120,6,0),""))&amp;""</f>
        <v/>
      </c>
    </row>
    <row r="129" spans="1:13" x14ac:dyDescent="0.25">
      <c r="A129" s="63" t="str">
        <f>IFERROR(IF($A128+1&gt;'(backend scoring)'!$T$335,"",$A128+1),"")</f>
        <v/>
      </c>
      <c r="B129" s="63" t="e">
        <f ca="1">_xludf.XLOOKUP($A129,'(backend scoring)'!$V$2:$V$333,'(backend scoring)'!$A$2:$A$333,"")</f>
        <v>#NAME?</v>
      </c>
      <c r="C129" s="63" t="str">
        <f ca="1">IFERROR(VLOOKUP($B129,'Institution Evaluation'!$A$55:$F$346,2,0),IFERROR(VLOOKUP($B129,'Privacy Analyst Evaluation'!$A$46:$F$120,2,0),""))&amp;""</f>
        <v/>
      </c>
      <c r="D129" s="63" t="str">
        <f ca="1">IFERROR(VLOOKUP($B129,'Institution Evaluation'!$A$55:$F$346,3,0),IFERROR(VLOOKUP($B129,'Privacy Analyst Evaluation'!$A$46:$F$120,3,0),""))&amp;""</f>
        <v/>
      </c>
      <c r="E129" s="63" t="str">
        <f ca="1">IFERROR(VLOOKUP($B129,'Institution Evaluation'!$A$55:$F$346,4,0),IFERROR(VLOOKUP($B129,'Privacy Analyst Evaluation'!$A$46:$F$120,4,0),""))&amp;""</f>
        <v/>
      </c>
      <c r="F129" s="63" t="str">
        <f ca="1">IFERROR(VLOOKUP($B129,'Institution Evaluation'!$A$55:$F$346,6,0),IFERROR(VLOOKUP($B129,'Privacy Analyst Evaluation'!$A$46:$F$120,6,0),""))&amp;""</f>
        <v/>
      </c>
      <c r="G129" s="227"/>
      <c r="H129" s="63" t="str">
        <f>IFERROR(IF($H128+1&gt;'(backend scoring)'!$Q$335,"",$H128+1),"")</f>
        <v/>
      </c>
      <c r="I129" s="63" t="e">
        <f ca="1">_xludf.XLOOKUP($H129,'(backend scoring)'!$S$2:$S$333,'(backend scoring)'!$A$2:$A$333,"")</f>
        <v>#NAME?</v>
      </c>
      <c r="J129" s="63" t="str">
        <f ca="1">IFERROR(VLOOKUP($I129,'Institution Evaluation'!$A$55:$F$346,2,0),IFERROR(VLOOKUP($I129,'Privacy Analyst Evaluation'!$A$46:$F$120,2,0),""))</f>
        <v/>
      </c>
      <c r="K129" s="63" t="str">
        <f ca="1">IFERROR(VLOOKUP($I129,'Institution Evaluation'!$A$55:$F$346,3,0),IFERROR(VLOOKUP($I129,'Privacy Analyst Evaluation'!$A$46:$F$120,3,0),""))&amp;""</f>
        <v/>
      </c>
      <c r="L129" s="63" t="str">
        <f ca="1">IFERROR(VLOOKUP($I129,'Institution Evaluation'!$A$55:$F$346,4,0),IFERROR(VLOOKUP($I129,'Privacy Analyst Evaluation'!$A$46:$F$120,4,0),""))&amp;""</f>
        <v/>
      </c>
      <c r="M129" s="63" t="str">
        <f ca="1">IFERROR(VLOOKUP($I129,'Institution Evaluation'!$A$55:$F$346,6,0),IFERROR(VLOOKUP($I129,'Privacy Analyst Evaluation'!$A$46:$F$120,6,0),""))&amp;""</f>
        <v/>
      </c>
    </row>
    <row r="130" spans="1:13" x14ac:dyDescent="0.25">
      <c r="A130" s="63" t="str">
        <f>IFERROR(IF($A129+1&gt;'(backend scoring)'!$T$335,"",$A129+1),"")</f>
        <v/>
      </c>
      <c r="B130" s="63" t="e">
        <f ca="1">_xludf.XLOOKUP($A130,'(backend scoring)'!$V$2:$V$333,'(backend scoring)'!$A$2:$A$333,"")</f>
        <v>#NAME?</v>
      </c>
      <c r="C130" s="63" t="str">
        <f ca="1">IFERROR(VLOOKUP($B130,'Institution Evaluation'!$A$55:$F$346,2,0),IFERROR(VLOOKUP($B130,'Privacy Analyst Evaluation'!$A$46:$F$120,2,0),""))&amp;""</f>
        <v/>
      </c>
      <c r="D130" s="63" t="str">
        <f ca="1">IFERROR(VLOOKUP($B130,'Institution Evaluation'!$A$55:$F$346,3,0),IFERROR(VLOOKUP($B130,'Privacy Analyst Evaluation'!$A$46:$F$120,3,0),""))&amp;""</f>
        <v/>
      </c>
      <c r="E130" s="63" t="str">
        <f ca="1">IFERROR(VLOOKUP($B130,'Institution Evaluation'!$A$55:$F$346,4,0),IFERROR(VLOOKUP($B130,'Privacy Analyst Evaluation'!$A$46:$F$120,4,0),""))&amp;""</f>
        <v/>
      </c>
      <c r="F130" s="63" t="str">
        <f ca="1">IFERROR(VLOOKUP($B130,'Institution Evaluation'!$A$55:$F$346,6,0),IFERROR(VLOOKUP($B130,'Privacy Analyst Evaluation'!$A$46:$F$120,6,0),""))&amp;""</f>
        <v/>
      </c>
      <c r="G130" s="227"/>
      <c r="H130" s="63" t="str">
        <f>IFERROR(IF($H129+1&gt;'(backend scoring)'!$Q$335,"",$H129+1),"")</f>
        <v/>
      </c>
      <c r="I130" s="63" t="e">
        <f ca="1">_xludf.XLOOKUP($H130,'(backend scoring)'!$S$2:$S$333,'(backend scoring)'!$A$2:$A$333,"")</f>
        <v>#NAME?</v>
      </c>
      <c r="J130" s="63" t="str">
        <f ca="1">IFERROR(VLOOKUP($I130,'Institution Evaluation'!$A$55:$F$346,2,0),IFERROR(VLOOKUP($I130,'Privacy Analyst Evaluation'!$A$46:$F$120,2,0),""))</f>
        <v/>
      </c>
      <c r="K130" s="63" t="str">
        <f ca="1">IFERROR(VLOOKUP($I130,'Institution Evaluation'!$A$55:$F$346,3,0),IFERROR(VLOOKUP($I130,'Privacy Analyst Evaluation'!$A$46:$F$120,3,0),""))&amp;""</f>
        <v/>
      </c>
      <c r="L130" s="63" t="str">
        <f ca="1">IFERROR(VLOOKUP($I130,'Institution Evaluation'!$A$55:$F$346,4,0),IFERROR(VLOOKUP($I130,'Privacy Analyst Evaluation'!$A$46:$F$120,4,0),""))&amp;""</f>
        <v/>
      </c>
      <c r="M130" s="63" t="str">
        <f ca="1">IFERROR(VLOOKUP($I130,'Institution Evaluation'!$A$55:$F$346,6,0),IFERROR(VLOOKUP($I130,'Privacy Analyst Evaluation'!$A$46:$F$120,6,0),""))&amp;""</f>
        <v/>
      </c>
    </row>
    <row r="131" spans="1:13" x14ac:dyDescent="0.25">
      <c r="A131" s="63" t="str">
        <f>IFERROR(IF($A130+1&gt;'(backend scoring)'!$T$335,"",$A130+1),"")</f>
        <v/>
      </c>
      <c r="B131" s="63" t="e">
        <f ca="1">_xludf.XLOOKUP($A131,'(backend scoring)'!$V$2:$V$333,'(backend scoring)'!$A$2:$A$333,"")</f>
        <v>#NAME?</v>
      </c>
      <c r="C131" s="63" t="str">
        <f ca="1">IFERROR(VLOOKUP($B131,'Institution Evaluation'!$A$55:$F$346,2,0),IFERROR(VLOOKUP($B131,'Privacy Analyst Evaluation'!$A$46:$F$120,2,0),""))&amp;""</f>
        <v/>
      </c>
      <c r="D131" s="63" t="str">
        <f ca="1">IFERROR(VLOOKUP($B131,'Institution Evaluation'!$A$55:$F$346,3,0),IFERROR(VLOOKUP($B131,'Privacy Analyst Evaluation'!$A$46:$F$120,3,0),""))&amp;""</f>
        <v/>
      </c>
      <c r="E131" s="63" t="str">
        <f ca="1">IFERROR(VLOOKUP($B131,'Institution Evaluation'!$A$55:$F$346,4,0),IFERROR(VLOOKUP($B131,'Privacy Analyst Evaluation'!$A$46:$F$120,4,0),""))&amp;""</f>
        <v/>
      </c>
      <c r="F131" s="63" t="str">
        <f ca="1">IFERROR(VLOOKUP($B131,'Institution Evaluation'!$A$55:$F$346,6,0),IFERROR(VLOOKUP($B131,'Privacy Analyst Evaluation'!$A$46:$F$120,6,0),""))&amp;""</f>
        <v/>
      </c>
      <c r="G131" s="227"/>
      <c r="H131" s="63" t="str">
        <f>IFERROR(IF($H130+1&gt;'(backend scoring)'!$Q$335,"",$H130+1),"")</f>
        <v/>
      </c>
      <c r="I131" s="63" t="e">
        <f ca="1">_xludf.XLOOKUP($H131,'(backend scoring)'!$S$2:$S$333,'(backend scoring)'!$A$2:$A$333,"")</f>
        <v>#NAME?</v>
      </c>
      <c r="J131" s="63" t="str">
        <f ca="1">IFERROR(VLOOKUP($I131,'Institution Evaluation'!$A$55:$F$346,2,0),IFERROR(VLOOKUP($I131,'Privacy Analyst Evaluation'!$A$46:$F$120,2,0),""))</f>
        <v/>
      </c>
      <c r="K131" s="63" t="str">
        <f ca="1">IFERROR(VLOOKUP($I131,'Institution Evaluation'!$A$55:$F$346,3,0),IFERROR(VLOOKUP($I131,'Privacy Analyst Evaluation'!$A$46:$F$120,3,0),""))&amp;""</f>
        <v/>
      </c>
      <c r="L131" s="63" t="str">
        <f ca="1">IFERROR(VLOOKUP($I131,'Institution Evaluation'!$A$55:$F$346,4,0),IFERROR(VLOOKUP($I131,'Privacy Analyst Evaluation'!$A$46:$F$120,4,0),""))&amp;""</f>
        <v/>
      </c>
      <c r="M131" s="63" t="str">
        <f ca="1">IFERROR(VLOOKUP($I131,'Institution Evaluation'!$A$55:$F$346,6,0),IFERROR(VLOOKUP($I131,'Privacy Analyst Evaluation'!$A$46:$F$120,6,0),""))&amp;""</f>
        <v/>
      </c>
    </row>
    <row r="132" spans="1:13" x14ac:dyDescent="0.25">
      <c r="A132" s="63" t="str">
        <f>IFERROR(IF($A131+1&gt;'(backend scoring)'!$T$335,"",$A131+1),"")</f>
        <v/>
      </c>
      <c r="B132" s="63" t="e">
        <f ca="1">_xludf.XLOOKUP($A132,'(backend scoring)'!$V$2:$V$333,'(backend scoring)'!$A$2:$A$333,"")</f>
        <v>#NAME?</v>
      </c>
      <c r="C132" s="63" t="str">
        <f ca="1">IFERROR(VLOOKUP($B132,'Institution Evaluation'!$A$55:$F$346,2,0),IFERROR(VLOOKUP($B132,'Privacy Analyst Evaluation'!$A$46:$F$120,2,0),""))&amp;""</f>
        <v/>
      </c>
      <c r="D132" s="63" t="str">
        <f ca="1">IFERROR(VLOOKUP($B132,'Institution Evaluation'!$A$55:$F$346,3,0),IFERROR(VLOOKUP($B132,'Privacy Analyst Evaluation'!$A$46:$F$120,3,0),""))&amp;""</f>
        <v/>
      </c>
      <c r="E132" s="63" t="str">
        <f ca="1">IFERROR(VLOOKUP($B132,'Institution Evaluation'!$A$55:$F$346,4,0),IFERROR(VLOOKUP($B132,'Privacy Analyst Evaluation'!$A$46:$F$120,4,0),""))&amp;""</f>
        <v/>
      </c>
      <c r="F132" s="63" t="str">
        <f ca="1">IFERROR(VLOOKUP($B132,'Institution Evaluation'!$A$55:$F$346,6,0),IFERROR(VLOOKUP($B132,'Privacy Analyst Evaluation'!$A$46:$F$120,6,0),""))&amp;""</f>
        <v/>
      </c>
      <c r="G132" s="227"/>
      <c r="H132" s="63" t="str">
        <f>IFERROR(IF($H131+1&gt;'(backend scoring)'!$Q$335,"",$H131+1),"")</f>
        <v/>
      </c>
      <c r="I132" s="63" t="e">
        <f ca="1">_xludf.XLOOKUP($H132,'(backend scoring)'!$S$2:$S$333,'(backend scoring)'!$A$2:$A$333,"")</f>
        <v>#NAME?</v>
      </c>
      <c r="J132" s="63" t="str">
        <f ca="1">IFERROR(VLOOKUP($I132,'Institution Evaluation'!$A$55:$F$346,2,0),IFERROR(VLOOKUP($I132,'Privacy Analyst Evaluation'!$A$46:$F$120,2,0),""))</f>
        <v/>
      </c>
      <c r="K132" s="63" t="str">
        <f ca="1">IFERROR(VLOOKUP($I132,'Institution Evaluation'!$A$55:$F$346,3,0),IFERROR(VLOOKUP($I132,'Privacy Analyst Evaluation'!$A$46:$F$120,3,0),""))&amp;""</f>
        <v/>
      </c>
      <c r="L132" s="63" t="str">
        <f ca="1">IFERROR(VLOOKUP($I132,'Institution Evaluation'!$A$55:$F$346,4,0),IFERROR(VLOOKUP($I132,'Privacy Analyst Evaluation'!$A$46:$F$120,4,0),""))&amp;""</f>
        <v/>
      </c>
      <c r="M132" s="63" t="str">
        <f ca="1">IFERROR(VLOOKUP($I132,'Institution Evaluation'!$A$55:$F$346,6,0),IFERROR(VLOOKUP($I132,'Privacy Analyst Evaluation'!$A$46:$F$120,6,0),""))&amp;""</f>
        <v/>
      </c>
    </row>
    <row r="133" spans="1:13" x14ac:dyDescent="0.25">
      <c r="A133" s="63" t="str">
        <f>IFERROR(IF($A132+1&gt;'(backend scoring)'!$T$335,"",$A132+1),"")</f>
        <v/>
      </c>
      <c r="B133" s="63" t="e">
        <f ca="1">_xludf.XLOOKUP($A133,'(backend scoring)'!$V$2:$V$333,'(backend scoring)'!$A$2:$A$333,"")</f>
        <v>#NAME?</v>
      </c>
      <c r="C133" s="63" t="str">
        <f ca="1">IFERROR(VLOOKUP($B133,'Institution Evaluation'!$A$55:$F$346,2,0),IFERROR(VLOOKUP($B133,'Privacy Analyst Evaluation'!$A$46:$F$120,2,0),""))&amp;""</f>
        <v/>
      </c>
      <c r="D133" s="63" t="str">
        <f ca="1">IFERROR(VLOOKUP($B133,'Institution Evaluation'!$A$55:$F$346,3,0),IFERROR(VLOOKUP($B133,'Privacy Analyst Evaluation'!$A$46:$F$120,3,0),""))&amp;""</f>
        <v/>
      </c>
      <c r="E133" s="63" t="str">
        <f ca="1">IFERROR(VLOOKUP($B133,'Institution Evaluation'!$A$55:$F$346,4,0),IFERROR(VLOOKUP($B133,'Privacy Analyst Evaluation'!$A$46:$F$120,4,0),""))&amp;""</f>
        <v/>
      </c>
      <c r="F133" s="63" t="str">
        <f ca="1">IFERROR(VLOOKUP($B133,'Institution Evaluation'!$A$55:$F$346,6,0),IFERROR(VLOOKUP($B133,'Privacy Analyst Evaluation'!$A$46:$F$120,6,0),""))&amp;""</f>
        <v/>
      </c>
      <c r="G133" s="227"/>
      <c r="H133" s="63" t="str">
        <f>IFERROR(IF($H132+1&gt;'(backend scoring)'!$Q$335,"",$H132+1),"")</f>
        <v/>
      </c>
      <c r="I133" s="63" t="e">
        <f ca="1">_xludf.XLOOKUP($H133,'(backend scoring)'!$S$2:$S$333,'(backend scoring)'!$A$2:$A$333,"")</f>
        <v>#NAME?</v>
      </c>
      <c r="J133" s="63" t="str">
        <f ca="1">IFERROR(VLOOKUP($I133,'Institution Evaluation'!$A$55:$F$346,2,0),IFERROR(VLOOKUP($I133,'Privacy Analyst Evaluation'!$A$46:$F$120,2,0),""))</f>
        <v/>
      </c>
      <c r="K133" s="63" t="str">
        <f ca="1">IFERROR(VLOOKUP($I133,'Institution Evaluation'!$A$55:$F$346,3,0),IFERROR(VLOOKUP($I133,'Privacy Analyst Evaluation'!$A$46:$F$120,3,0),""))&amp;""</f>
        <v/>
      </c>
      <c r="L133" s="63" t="str">
        <f ca="1">IFERROR(VLOOKUP($I133,'Institution Evaluation'!$A$55:$F$346,4,0),IFERROR(VLOOKUP($I133,'Privacy Analyst Evaluation'!$A$46:$F$120,4,0),""))&amp;""</f>
        <v/>
      </c>
      <c r="M133" s="63" t="str">
        <f ca="1">IFERROR(VLOOKUP($I133,'Institution Evaluation'!$A$55:$F$346,6,0),IFERROR(VLOOKUP($I133,'Privacy Analyst Evaluation'!$A$46:$F$120,6,0),""))&amp;""</f>
        <v/>
      </c>
    </row>
    <row r="134" spans="1:13" x14ac:dyDescent="0.25">
      <c r="A134" s="63" t="str">
        <f>IFERROR(IF($A133+1&gt;'(backend scoring)'!$T$335,"",$A133+1),"")</f>
        <v/>
      </c>
      <c r="B134" s="63" t="e">
        <f ca="1">_xludf.XLOOKUP($A134,'(backend scoring)'!$V$2:$V$333,'(backend scoring)'!$A$2:$A$333,"")</f>
        <v>#NAME?</v>
      </c>
      <c r="C134" s="63" t="str">
        <f ca="1">IFERROR(VLOOKUP($B134,'Institution Evaluation'!$A$55:$F$346,2,0),IFERROR(VLOOKUP($B134,'Privacy Analyst Evaluation'!$A$46:$F$120,2,0),""))&amp;""</f>
        <v/>
      </c>
      <c r="D134" s="63" t="str">
        <f ca="1">IFERROR(VLOOKUP($B134,'Institution Evaluation'!$A$55:$F$346,3,0),IFERROR(VLOOKUP($B134,'Privacy Analyst Evaluation'!$A$46:$F$120,3,0),""))&amp;""</f>
        <v/>
      </c>
      <c r="E134" s="63" t="str">
        <f ca="1">IFERROR(VLOOKUP($B134,'Institution Evaluation'!$A$55:$F$346,4,0),IFERROR(VLOOKUP($B134,'Privacy Analyst Evaluation'!$A$46:$F$120,4,0),""))&amp;""</f>
        <v/>
      </c>
      <c r="F134" s="63" t="str">
        <f ca="1">IFERROR(VLOOKUP($B134,'Institution Evaluation'!$A$55:$F$346,6,0),IFERROR(VLOOKUP($B134,'Privacy Analyst Evaluation'!$A$46:$F$120,6,0),""))&amp;""</f>
        <v/>
      </c>
      <c r="G134" s="227"/>
      <c r="H134" s="63" t="str">
        <f>IFERROR(IF($H133+1&gt;'(backend scoring)'!$Q$335,"",$H133+1),"")</f>
        <v/>
      </c>
      <c r="I134" s="63" t="e">
        <f ca="1">_xludf.XLOOKUP($H134,'(backend scoring)'!$S$2:$S$333,'(backend scoring)'!$A$2:$A$333,"")</f>
        <v>#NAME?</v>
      </c>
      <c r="J134" s="63" t="str">
        <f ca="1">IFERROR(VLOOKUP($I134,'Institution Evaluation'!$A$55:$F$346,2,0),IFERROR(VLOOKUP($I134,'Privacy Analyst Evaluation'!$A$46:$F$120,2,0),""))</f>
        <v/>
      </c>
      <c r="K134" s="63" t="str">
        <f ca="1">IFERROR(VLOOKUP($I134,'Institution Evaluation'!$A$55:$F$346,3,0),IFERROR(VLOOKUP($I134,'Privacy Analyst Evaluation'!$A$46:$F$120,3,0),""))&amp;""</f>
        <v/>
      </c>
      <c r="L134" s="63" t="str">
        <f ca="1">IFERROR(VLOOKUP($I134,'Institution Evaluation'!$A$55:$F$346,4,0),IFERROR(VLOOKUP($I134,'Privacy Analyst Evaluation'!$A$46:$F$120,4,0),""))&amp;""</f>
        <v/>
      </c>
      <c r="M134" s="63" t="str">
        <f ca="1">IFERROR(VLOOKUP($I134,'Institution Evaluation'!$A$55:$F$346,6,0),IFERROR(VLOOKUP($I134,'Privacy Analyst Evaluation'!$A$46:$F$120,6,0),""))&amp;""</f>
        <v/>
      </c>
    </row>
    <row r="135" spans="1:13" x14ac:dyDescent="0.25">
      <c r="A135" s="63" t="str">
        <f>IFERROR(IF($A134+1&gt;'(backend scoring)'!$T$335,"",$A134+1),"")</f>
        <v/>
      </c>
      <c r="B135" s="63" t="e">
        <f ca="1">_xludf.XLOOKUP($A135,'(backend scoring)'!$V$2:$V$333,'(backend scoring)'!$A$2:$A$333,"")</f>
        <v>#NAME?</v>
      </c>
      <c r="C135" s="63" t="str">
        <f ca="1">IFERROR(VLOOKUP($B135,'Institution Evaluation'!$A$55:$F$346,2,0),IFERROR(VLOOKUP($B135,'Privacy Analyst Evaluation'!$A$46:$F$120,2,0),""))&amp;""</f>
        <v/>
      </c>
      <c r="D135" s="63" t="str">
        <f ca="1">IFERROR(VLOOKUP($B135,'Institution Evaluation'!$A$55:$F$346,3,0),IFERROR(VLOOKUP($B135,'Privacy Analyst Evaluation'!$A$46:$F$120,3,0),""))&amp;""</f>
        <v/>
      </c>
      <c r="E135" s="63" t="str">
        <f ca="1">IFERROR(VLOOKUP($B135,'Institution Evaluation'!$A$55:$F$346,4,0),IFERROR(VLOOKUP($B135,'Privacy Analyst Evaluation'!$A$46:$F$120,4,0),""))&amp;""</f>
        <v/>
      </c>
      <c r="F135" s="63" t="str">
        <f ca="1">IFERROR(VLOOKUP($B135,'Institution Evaluation'!$A$55:$F$346,6,0),IFERROR(VLOOKUP($B135,'Privacy Analyst Evaluation'!$A$46:$F$120,6,0),""))&amp;""</f>
        <v/>
      </c>
      <c r="G135" s="227"/>
      <c r="H135" s="63" t="str">
        <f>IFERROR(IF($H134+1&gt;'(backend scoring)'!$Q$335,"",$H134+1),"")</f>
        <v/>
      </c>
      <c r="I135" s="63" t="e">
        <f ca="1">_xludf.XLOOKUP($H135,'(backend scoring)'!$S$2:$S$333,'(backend scoring)'!$A$2:$A$333,"")</f>
        <v>#NAME?</v>
      </c>
      <c r="J135" s="63" t="str">
        <f ca="1">IFERROR(VLOOKUP($I135,'Institution Evaluation'!$A$55:$F$346,2,0),IFERROR(VLOOKUP($I135,'Privacy Analyst Evaluation'!$A$46:$F$120,2,0),""))</f>
        <v/>
      </c>
      <c r="K135" s="63" t="str">
        <f ca="1">IFERROR(VLOOKUP($I135,'Institution Evaluation'!$A$55:$F$346,3,0),IFERROR(VLOOKUP($I135,'Privacy Analyst Evaluation'!$A$46:$F$120,3,0),""))&amp;""</f>
        <v/>
      </c>
      <c r="L135" s="63" t="str">
        <f ca="1">IFERROR(VLOOKUP($I135,'Institution Evaluation'!$A$55:$F$346,4,0),IFERROR(VLOOKUP($I135,'Privacy Analyst Evaluation'!$A$46:$F$120,4,0),""))&amp;""</f>
        <v/>
      </c>
      <c r="M135" s="63" t="str">
        <f ca="1">IFERROR(VLOOKUP($I135,'Institution Evaluation'!$A$55:$F$346,6,0),IFERROR(VLOOKUP($I135,'Privacy Analyst Evaluation'!$A$46:$F$120,6,0),""))&amp;""</f>
        <v/>
      </c>
    </row>
    <row r="136" spans="1:13" x14ac:dyDescent="0.25">
      <c r="A136" s="63" t="str">
        <f>IFERROR(IF($A135+1&gt;'(backend scoring)'!$T$335,"",$A135+1),"")</f>
        <v/>
      </c>
      <c r="B136" s="63" t="e">
        <f ca="1">_xludf.XLOOKUP($A136,'(backend scoring)'!$V$2:$V$333,'(backend scoring)'!$A$2:$A$333,"")</f>
        <v>#NAME?</v>
      </c>
      <c r="C136" s="63" t="str">
        <f ca="1">IFERROR(VLOOKUP($B136,'Institution Evaluation'!$A$55:$F$346,2,0),IFERROR(VLOOKUP($B136,'Privacy Analyst Evaluation'!$A$46:$F$120,2,0),""))&amp;""</f>
        <v/>
      </c>
      <c r="D136" s="63" t="str">
        <f ca="1">IFERROR(VLOOKUP($B136,'Institution Evaluation'!$A$55:$F$346,3,0),IFERROR(VLOOKUP($B136,'Privacy Analyst Evaluation'!$A$46:$F$120,3,0),""))&amp;""</f>
        <v/>
      </c>
      <c r="E136" s="63" t="str">
        <f ca="1">IFERROR(VLOOKUP($B136,'Institution Evaluation'!$A$55:$F$346,4,0),IFERROR(VLOOKUP($B136,'Privacy Analyst Evaluation'!$A$46:$F$120,4,0),""))&amp;""</f>
        <v/>
      </c>
      <c r="F136" s="63" t="str">
        <f ca="1">IFERROR(VLOOKUP($B136,'Institution Evaluation'!$A$55:$F$346,6,0),IFERROR(VLOOKUP($B136,'Privacy Analyst Evaluation'!$A$46:$F$120,6,0),""))&amp;""</f>
        <v/>
      </c>
      <c r="G136" s="227"/>
      <c r="H136" s="63" t="str">
        <f>IFERROR(IF($H135+1&gt;'(backend scoring)'!$Q$335,"",$H135+1),"")</f>
        <v/>
      </c>
      <c r="I136" s="63" t="e">
        <f ca="1">_xludf.XLOOKUP($H136,'(backend scoring)'!$S$2:$S$333,'(backend scoring)'!$A$2:$A$333,"")</f>
        <v>#NAME?</v>
      </c>
      <c r="J136" s="63" t="str">
        <f ca="1">IFERROR(VLOOKUP($I136,'Institution Evaluation'!$A$55:$F$346,2,0),IFERROR(VLOOKUP($I136,'Privacy Analyst Evaluation'!$A$46:$F$120,2,0),""))</f>
        <v/>
      </c>
      <c r="K136" s="63" t="str">
        <f ca="1">IFERROR(VLOOKUP($I136,'Institution Evaluation'!$A$55:$F$346,3,0),IFERROR(VLOOKUP($I136,'Privacy Analyst Evaluation'!$A$46:$F$120,3,0),""))&amp;""</f>
        <v/>
      </c>
      <c r="L136" s="63" t="str">
        <f ca="1">IFERROR(VLOOKUP($I136,'Institution Evaluation'!$A$55:$F$346,4,0),IFERROR(VLOOKUP($I136,'Privacy Analyst Evaluation'!$A$46:$F$120,4,0),""))&amp;""</f>
        <v/>
      </c>
      <c r="M136" s="63" t="str">
        <f ca="1">IFERROR(VLOOKUP($I136,'Institution Evaluation'!$A$55:$F$346,6,0),IFERROR(VLOOKUP($I136,'Privacy Analyst Evaluation'!$A$46:$F$120,6,0),""))&amp;""</f>
        <v/>
      </c>
    </row>
    <row r="137" spans="1:13" x14ac:dyDescent="0.25">
      <c r="A137" s="63" t="str">
        <f>IFERROR(IF($A136+1&gt;'(backend scoring)'!$T$335,"",$A136+1),"")</f>
        <v/>
      </c>
      <c r="B137" s="63" t="e">
        <f ca="1">_xludf.XLOOKUP($A137,'(backend scoring)'!$V$2:$V$333,'(backend scoring)'!$A$2:$A$333,"")</f>
        <v>#NAME?</v>
      </c>
      <c r="C137" s="63" t="str">
        <f ca="1">IFERROR(VLOOKUP($B137,'Institution Evaluation'!$A$55:$F$346,2,0),IFERROR(VLOOKUP($B137,'Privacy Analyst Evaluation'!$A$46:$F$120,2,0),""))&amp;""</f>
        <v/>
      </c>
      <c r="D137" s="63" t="str">
        <f ca="1">IFERROR(VLOOKUP($B137,'Institution Evaluation'!$A$55:$F$346,3,0),IFERROR(VLOOKUP($B137,'Privacy Analyst Evaluation'!$A$46:$F$120,3,0),""))&amp;""</f>
        <v/>
      </c>
      <c r="E137" s="63" t="str">
        <f ca="1">IFERROR(VLOOKUP($B137,'Institution Evaluation'!$A$55:$F$346,4,0),IFERROR(VLOOKUP($B137,'Privacy Analyst Evaluation'!$A$46:$F$120,4,0),""))&amp;""</f>
        <v/>
      </c>
      <c r="F137" s="63" t="str">
        <f ca="1">IFERROR(VLOOKUP($B137,'Institution Evaluation'!$A$55:$F$346,6,0),IFERROR(VLOOKUP($B137,'Privacy Analyst Evaluation'!$A$46:$F$120,6,0),""))&amp;""</f>
        <v/>
      </c>
      <c r="G137" s="227"/>
      <c r="H137" s="63" t="str">
        <f>IFERROR(IF($H136+1&gt;'(backend scoring)'!$Q$335,"",$H136+1),"")</f>
        <v/>
      </c>
      <c r="I137" s="63" t="e">
        <f ca="1">_xludf.XLOOKUP($H137,'(backend scoring)'!$S$2:$S$333,'(backend scoring)'!$A$2:$A$333,"")</f>
        <v>#NAME?</v>
      </c>
      <c r="J137" s="63" t="str">
        <f ca="1">IFERROR(VLOOKUP($I137,'Institution Evaluation'!$A$55:$F$346,2,0),IFERROR(VLOOKUP($I137,'Privacy Analyst Evaluation'!$A$46:$F$120,2,0),""))</f>
        <v/>
      </c>
      <c r="K137" s="63" t="str">
        <f ca="1">IFERROR(VLOOKUP($I137,'Institution Evaluation'!$A$55:$F$346,3,0),IFERROR(VLOOKUP($I137,'Privacy Analyst Evaluation'!$A$46:$F$120,3,0),""))&amp;""</f>
        <v/>
      </c>
      <c r="L137" s="63" t="str">
        <f ca="1">IFERROR(VLOOKUP($I137,'Institution Evaluation'!$A$55:$F$346,4,0),IFERROR(VLOOKUP($I137,'Privacy Analyst Evaluation'!$A$46:$F$120,4,0),""))&amp;""</f>
        <v/>
      </c>
      <c r="M137" s="63" t="str">
        <f ca="1">IFERROR(VLOOKUP($I137,'Institution Evaluation'!$A$55:$F$346,6,0),IFERROR(VLOOKUP($I137,'Privacy Analyst Evaluation'!$A$46:$F$120,6,0),""))&amp;""</f>
        <v/>
      </c>
    </row>
    <row r="138" spans="1:13" x14ac:dyDescent="0.25">
      <c r="A138" s="63" t="str">
        <f>IFERROR(IF($A137+1&gt;'(backend scoring)'!$T$335,"",$A137+1),"")</f>
        <v/>
      </c>
      <c r="B138" s="63" t="e">
        <f ca="1">_xludf.XLOOKUP($A138,'(backend scoring)'!$V$2:$V$333,'(backend scoring)'!$A$2:$A$333,"")</f>
        <v>#NAME?</v>
      </c>
      <c r="C138" s="63" t="str">
        <f ca="1">IFERROR(VLOOKUP($B138,'Institution Evaluation'!$A$55:$F$346,2,0),IFERROR(VLOOKUP($B138,'Privacy Analyst Evaluation'!$A$46:$F$120,2,0),""))&amp;""</f>
        <v/>
      </c>
      <c r="D138" s="63" t="str">
        <f ca="1">IFERROR(VLOOKUP($B138,'Institution Evaluation'!$A$55:$F$346,3,0),IFERROR(VLOOKUP($B138,'Privacy Analyst Evaluation'!$A$46:$F$120,3,0),""))&amp;""</f>
        <v/>
      </c>
      <c r="E138" s="63" t="str">
        <f ca="1">IFERROR(VLOOKUP($B138,'Institution Evaluation'!$A$55:$F$346,4,0),IFERROR(VLOOKUP($B138,'Privacy Analyst Evaluation'!$A$46:$F$120,4,0),""))&amp;""</f>
        <v/>
      </c>
      <c r="F138" s="63" t="str">
        <f ca="1">IFERROR(VLOOKUP($B138,'Institution Evaluation'!$A$55:$F$346,6,0),IFERROR(VLOOKUP($B138,'Privacy Analyst Evaluation'!$A$46:$F$120,6,0),""))&amp;""</f>
        <v/>
      </c>
      <c r="G138" s="227"/>
      <c r="H138" s="63" t="str">
        <f>IFERROR(IF($H137+1&gt;'(backend scoring)'!$Q$335,"",$H137+1),"")</f>
        <v/>
      </c>
      <c r="I138" s="63" t="e">
        <f ca="1">_xludf.XLOOKUP($H138,'(backend scoring)'!$S$2:$S$333,'(backend scoring)'!$A$2:$A$333,"")</f>
        <v>#NAME?</v>
      </c>
      <c r="J138" s="63" t="str">
        <f ca="1">IFERROR(VLOOKUP($I138,'Institution Evaluation'!$A$55:$F$346,2,0),IFERROR(VLOOKUP($I138,'Privacy Analyst Evaluation'!$A$46:$F$120,2,0),""))</f>
        <v/>
      </c>
      <c r="K138" s="63" t="str">
        <f ca="1">IFERROR(VLOOKUP($I138,'Institution Evaluation'!$A$55:$F$346,3,0),IFERROR(VLOOKUP($I138,'Privacy Analyst Evaluation'!$A$46:$F$120,3,0),""))&amp;""</f>
        <v/>
      </c>
      <c r="L138" s="63" t="str">
        <f ca="1">IFERROR(VLOOKUP($I138,'Institution Evaluation'!$A$55:$F$346,4,0),IFERROR(VLOOKUP($I138,'Privacy Analyst Evaluation'!$A$46:$F$120,4,0),""))&amp;""</f>
        <v/>
      </c>
      <c r="M138" s="63" t="str">
        <f ca="1">IFERROR(VLOOKUP($I138,'Institution Evaluation'!$A$55:$F$346,6,0),IFERROR(VLOOKUP($I138,'Privacy Analyst Evaluation'!$A$46:$F$120,6,0),""))&amp;""</f>
        <v/>
      </c>
    </row>
    <row r="139" spans="1:13" x14ac:dyDescent="0.25">
      <c r="A139" s="63" t="str">
        <f>IFERROR(IF($A138+1&gt;'(backend scoring)'!$T$335,"",$A138+1),"")</f>
        <v/>
      </c>
      <c r="B139" s="63" t="e">
        <f ca="1">_xludf.XLOOKUP($A139,'(backend scoring)'!$V$2:$V$333,'(backend scoring)'!$A$2:$A$333,"")</f>
        <v>#NAME?</v>
      </c>
      <c r="C139" s="63" t="str">
        <f ca="1">IFERROR(VLOOKUP($B139,'Institution Evaluation'!$A$55:$F$346,2,0),IFERROR(VLOOKUP($B139,'Privacy Analyst Evaluation'!$A$46:$F$120,2,0),""))&amp;""</f>
        <v/>
      </c>
      <c r="D139" s="63" t="str">
        <f ca="1">IFERROR(VLOOKUP($B139,'Institution Evaluation'!$A$55:$F$346,3,0),IFERROR(VLOOKUP($B139,'Privacy Analyst Evaluation'!$A$46:$F$120,3,0),""))&amp;""</f>
        <v/>
      </c>
      <c r="E139" s="63" t="str">
        <f ca="1">IFERROR(VLOOKUP($B139,'Institution Evaluation'!$A$55:$F$346,4,0),IFERROR(VLOOKUP($B139,'Privacy Analyst Evaluation'!$A$46:$F$120,4,0),""))&amp;""</f>
        <v/>
      </c>
      <c r="F139" s="63" t="str">
        <f ca="1">IFERROR(VLOOKUP($B139,'Institution Evaluation'!$A$55:$F$346,6,0),IFERROR(VLOOKUP($B139,'Privacy Analyst Evaluation'!$A$46:$F$120,6,0),""))&amp;""</f>
        <v/>
      </c>
      <c r="G139" s="227"/>
      <c r="H139" s="63" t="str">
        <f>IFERROR(IF($H138+1&gt;'(backend scoring)'!$Q$335,"",$H138+1),"")</f>
        <v/>
      </c>
      <c r="I139" s="63" t="e">
        <f ca="1">_xludf.XLOOKUP($H139,'(backend scoring)'!$S$2:$S$333,'(backend scoring)'!$A$2:$A$333,"")</f>
        <v>#NAME?</v>
      </c>
      <c r="J139" s="63" t="str">
        <f ca="1">IFERROR(VLOOKUP($I139,'Institution Evaluation'!$A$55:$F$346,2,0),IFERROR(VLOOKUP($I139,'Privacy Analyst Evaluation'!$A$46:$F$120,2,0),""))</f>
        <v/>
      </c>
      <c r="K139" s="63" t="str">
        <f ca="1">IFERROR(VLOOKUP($I139,'Institution Evaluation'!$A$55:$F$346,3,0),IFERROR(VLOOKUP($I139,'Privacy Analyst Evaluation'!$A$46:$F$120,3,0),""))&amp;""</f>
        <v/>
      </c>
      <c r="L139" s="63" t="str">
        <f ca="1">IFERROR(VLOOKUP($I139,'Institution Evaluation'!$A$55:$F$346,4,0),IFERROR(VLOOKUP($I139,'Privacy Analyst Evaluation'!$A$46:$F$120,4,0),""))&amp;""</f>
        <v/>
      </c>
      <c r="M139" s="63" t="str">
        <f ca="1">IFERROR(VLOOKUP($I139,'Institution Evaluation'!$A$55:$F$346,6,0),IFERROR(VLOOKUP($I139,'Privacy Analyst Evaluation'!$A$46:$F$120,6,0),""))&amp;""</f>
        <v/>
      </c>
    </row>
    <row r="140" spans="1:13" x14ac:dyDescent="0.25">
      <c r="A140" s="63" t="str">
        <f>IFERROR(IF($A139+1&gt;'(backend scoring)'!$T$335,"",$A139+1),"")</f>
        <v/>
      </c>
      <c r="B140" s="63" t="e">
        <f ca="1">_xludf.XLOOKUP($A140,'(backend scoring)'!$V$2:$V$333,'(backend scoring)'!$A$2:$A$333,"")</f>
        <v>#NAME?</v>
      </c>
      <c r="C140" s="63" t="str">
        <f ca="1">IFERROR(VLOOKUP($B140,'Institution Evaluation'!$A$55:$F$346,2,0),IFERROR(VLOOKUP($B140,'Privacy Analyst Evaluation'!$A$46:$F$120,2,0),""))&amp;""</f>
        <v/>
      </c>
      <c r="D140" s="63" t="str">
        <f ca="1">IFERROR(VLOOKUP($B140,'Institution Evaluation'!$A$55:$F$346,3,0),IFERROR(VLOOKUP($B140,'Privacy Analyst Evaluation'!$A$46:$F$120,3,0),""))&amp;""</f>
        <v/>
      </c>
      <c r="E140" s="63" t="str">
        <f ca="1">IFERROR(VLOOKUP($B140,'Institution Evaluation'!$A$55:$F$346,4,0),IFERROR(VLOOKUP($B140,'Privacy Analyst Evaluation'!$A$46:$F$120,4,0),""))&amp;""</f>
        <v/>
      </c>
      <c r="F140" s="63" t="str">
        <f ca="1">IFERROR(VLOOKUP($B140,'Institution Evaluation'!$A$55:$F$346,6,0),IFERROR(VLOOKUP($B140,'Privacy Analyst Evaluation'!$A$46:$F$120,6,0),""))&amp;""</f>
        <v/>
      </c>
      <c r="G140" s="227"/>
      <c r="H140" s="63" t="str">
        <f>IFERROR(IF($H139+1&gt;'(backend scoring)'!$Q$335,"",$H139+1),"")</f>
        <v/>
      </c>
      <c r="I140" s="63" t="e">
        <f ca="1">_xludf.XLOOKUP($H140,'(backend scoring)'!$S$2:$S$333,'(backend scoring)'!$A$2:$A$333,"")</f>
        <v>#NAME?</v>
      </c>
      <c r="J140" s="63" t="str">
        <f ca="1">IFERROR(VLOOKUP($I140,'Institution Evaluation'!$A$55:$F$346,2,0),IFERROR(VLOOKUP($I140,'Privacy Analyst Evaluation'!$A$46:$F$120,2,0),""))</f>
        <v/>
      </c>
      <c r="K140" s="63" t="str">
        <f ca="1">IFERROR(VLOOKUP($I140,'Institution Evaluation'!$A$55:$F$346,3,0),IFERROR(VLOOKUP($I140,'Privacy Analyst Evaluation'!$A$46:$F$120,3,0),""))&amp;""</f>
        <v/>
      </c>
      <c r="L140" s="63" t="str">
        <f ca="1">IFERROR(VLOOKUP($I140,'Institution Evaluation'!$A$55:$F$346,4,0),IFERROR(VLOOKUP($I140,'Privacy Analyst Evaluation'!$A$46:$F$120,4,0),""))&amp;""</f>
        <v/>
      </c>
      <c r="M140" s="63" t="str">
        <f ca="1">IFERROR(VLOOKUP($I140,'Institution Evaluation'!$A$55:$F$346,6,0),IFERROR(VLOOKUP($I140,'Privacy Analyst Evaluation'!$A$46:$F$120,6,0),""))&amp;""</f>
        <v/>
      </c>
    </row>
    <row r="141" spans="1:13" x14ac:dyDescent="0.25">
      <c r="A141" s="63" t="str">
        <f>IFERROR(IF($A140+1&gt;'(backend scoring)'!$T$335,"",$A140+1),"")</f>
        <v/>
      </c>
      <c r="B141" s="63" t="e">
        <f ca="1">_xludf.XLOOKUP($A141,'(backend scoring)'!$V$2:$V$333,'(backend scoring)'!$A$2:$A$333,"")</f>
        <v>#NAME?</v>
      </c>
      <c r="C141" s="63" t="str">
        <f ca="1">IFERROR(VLOOKUP($B141,'Institution Evaluation'!$A$55:$F$346,2,0),IFERROR(VLOOKUP($B141,'Privacy Analyst Evaluation'!$A$46:$F$120,2,0),""))&amp;""</f>
        <v/>
      </c>
      <c r="D141" s="63" t="str">
        <f ca="1">IFERROR(VLOOKUP($B141,'Institution Evaluation'!$A$55:$F$346,3,0),IFERROR(VLOOKUP($B141,'Privacy Analyst Evaluation'!$A$46:$F$120,3,0),""))&amp;""</f>
        <v/>
      </c>
      <c r="E141" s="63" t="str">
        <f ca="1">IFERROR(VLOOKUP($B141,'Institution Evaluation'!$A$55:$F$346,4,0),IFERROR(VLOOKUP($B141,'Privacy Analyst Evaluation'!$A$46:$F$120,4,0),""))&amp;""</f>
        <v/>
      </c>
      <c r="F141" s="63" t="str">
        <f ca="1">IFERROR(VLOOKUP($B141,'Institution Evaluation'!$A$55:$F$346,6,0),IFERROR(VLOOKUP($B141,'Privacy Analyst Evaluation'!$A$46:$F$120,6,0),""))&amp;""</f>
        <v/>
      </c>
      <c r="G141" s="227"/>
      <c r="H141" s="63" t="str">
        <f>IFERROR(IF($H140+1&gt;'(backend scoring)'!$Q$335,"",$H140+1),"")</f>
        <v/>
      </c>
      <c r="I141" s="63" t="e">
        <f ca="1">_xludf.XLOOKUP($H141,'(backend scoring)'!$S$2:$S$333,'(backend scoring)'!$A$2:$A$333,"")</f>
        <v>#NAME?</v>
      </c>
      <c r="J141" s="63" t="str">
        <f ca="1">IFERROR(VLOOKUP($I141,'Institution Evaluation'!$A$55:$F$346,2,0),IFERROR(VLOOKUP($I141,'Privacy Analyst Evaluation'!$A$46:$F$120,2,0),""))</f>
        <v/>
      </c>
      <c r="K141" s="63" t="str">
        <f ca="1">IFERROR(VLOOKUP($I141,'Institution Evaluation'!$A$55:$F$346,3,0),IFERROR(VLOOKUP($I141,'Privacy Analyst Evaluation'!$A$46:$F$120,3,0),""))&amp;""</f>
        <v/>
      </c>
      <c r="L141" s="63" t="str">
        <f ca="1">IFERROR(VLOOKUP($I141,'Institution Evaluation'!$A$55:$F$346,4,0),IFERROR(VLOOKUP($I141,'Privacy Analyst Evaluation'!$A$46:$F$120,4,0),""))&amp;""</f>
        <v/>
      </c>
      <c r="M141" s="63" t="str">
        <f ca="1">IFERROR(VLOOKUP($I141,'Institution Evaluation'!$A$55:$F$346,6,0),IFERROR(VLOOKUP($I141,'Privacy Analyst Evaluation'!$A$46:$F$120,6,0),""))&amp;""</f>
        <v/>
      </c>
    </row>
    <row r="142" spans="1:13" x14ac:dyDescent="0.25">
      <c r="A142" s="63" t="str">
        <f>IFERROR(IF($A141+1&gt;'(backend scoring)'!$T$335,"",$A141+1),"")</f>
        <v/>
      </c>
      <c r="B142" s="63" t="e">
        <f ca="1">_xludf.XLOOKUP($A142,'(backend scoring)'!$V$2:$V$333,'(backend scoring)'!$A$2:$A$333,"")</f>
        <v>#NAME?</v>
      </c>
      <c r="C142" s="63" t="str">
        <f ca="1">IFERROR(VLOOKUP($B142,'Institution Evaluation'!$A$55:$F$346,2,0),IFERROR(VLOOKUP($B142,'Privacy Analyst Evaluation'!$A$46:$F$120,2,0),""))&amp;""</f>
        <v/>
      </c>
      <c r="D142" s="63" t="str">
        <f ca="1">IFERROR(VLOOKUP($B142,'Institution Evaluation'!$A$55:$F$346,3,0),IFERROR(VLOOKUP($B142,'Privacy Analyst Evaluation'!$A$46:$F$120,3,0),""))&amp;""</f>
        <v/>
      </c>
      <c r="E142" s="63" t="str">
        <f ca="1">IFERROR(VLOOKUP($B142,'Institution Evaluation'!$A$55:$F$346,4,0),IFERROR(VLOOKUP($B142,'Privacy Analyst Evaluation'!$A$46:$F$120,4,0),""))&amp;""</f>
        <v/>
      </c>
      <c r="F142" s="63" t="str">
        <f ca="1">IFERROR(VLOOKUP($B142,'Institution Evaluation'!$A$55:$F$346,6,0),IFERROR(VLOOKUP($B142,'Privacy Analyst Evaluation'!$A$46:$F$120,6,0),""))&amp;""</f>
        <v/>
      </c>
      <c r="G142" s="227"/>
      <c r="H142" s="63" t="str">
        <f>IFERROR(IF($H141+1&gt;'(backend scoring)'!$Q$335,"",$H141+1),"")</f>
        <v/>
      </c>
      <c r="I142" s="63" t="e">
        <f ca="1">_xludf.XLOOKUP($H142,'(backend scoring)'!$S$2:$S$333,'(backend scoring)'!$A$2:$A$333,"")</f>
        <v>#NAME?</v>
      </c>
      <c r="J142" s="63" t="str">
        <f ca="1">IFERROR(VLOOKUP($I142,'Institution Evaluation'!$A$55:$F$346,2,0),IFERROR(VLOOKUP($I142,'Privacy Analyst Evaluation'!$A$46:$F$120,2,0),""))</f>
        <v/>
      </c>
      <c r="K142" s="63" t="str">
        <f ca="1">IFERROR(VLOOKUP($I142,'Institution Evaluation'!$A$55:$F$346,3,0),IFERROR(VLOOKUP($I142,'Privacy Analyst Evaluation'!$A$46:$F$120,3,0),""))&amp;""</f>
        <v/>
      </c>
      <c r="L142" s="63" t="str">
        <f ca="1">IFERROR(VLOOKUP($I142,'Institution Evaluation'!$A$55:$F$346,4,0),IFERROR(VLOOKUP($I142,'Privacy Analyst Evaluation'!$A$46:$F$120,4,0),""))&amp;""</f>
        <v/>
      </c>
      <c r="M142" s="63" t="str">
        <f ca="1">IFERROR(VLOOKUP($I142,'Institution Evaluation'!$A$55:$F$346,6,0),IFERROR(VLOOKUP($I142,'Privacy Analyst Evaluation'!$A$46:$F$120,6,0),""))&amp;""</f>
        <v/>
      </c>
    </row>
    <row r="143" spans="1:13" x14ac:dyDescent="0.25">
      <c r="A143" s="63" t="str">
        <f>IFERROR(IF($A142+1&gt;'(backend scoring)'!$T$335,"",$A142+1),"")</f>
        <v/>
      </c>
      <c r="B143" s="63" t="e">
        <f ca="1">_xludf.XLOOKUP($A143,'(backend scoring)'!$V$2:$V$333,'(backend scoring)'!$A$2:$A$333,"")</f>
        <v>#NAME?</v>
      </c>
      <c r="C143" s="63" t="str">
        <f ca="1">IFERROR(VLOOKUP($B143,'Institution Evaluation'!$A$55:$F$346,2,0),IFERROR(VLOOKUP($B143,'Privacy Analyst Evaluation'!$A$46:$F$120,2,0),""))&amp;""</f>
        <v/>
      </c>
      <c r="D143" s="63" t="str">
        <f ca="1">IFERROR(VLOOKUP($B143,'Institution Evaluation'!$A$55:$F$346,3,0),IFERROR(VLOOKUP($B143,'Privacy Analyst Evaluation'!$A$46:$F$120,3,0),""))&amp;""</f>
        <v/>
      </c>
      <c r="E143" s="63" t="str">
        <f ca="1">IFERROR(VLOOKUP($B143,'Institution Evaluation'!$A$55:$F$346,4,0),IFERROR(VLOOKUP($B143,'Privacy Analyst Evaluation'!$A$46:$F$120,4,0),""))&amp;""</f>
        <v/>
      </c>
      <c r="F143" s="63" t="str">
        <f ca="1">IFERROR(VLOOKUP($B143,'Institution Evaluation'!$A$55:$F$346,6,0),IFERROR(VLOOKUP($B143,'Privacy Analyst Evaluation'!$A$46:$F$120,6,0),""))&amp;""</f>
        <v/>
      </c>
      <c r="G143" s="227"/>
      <c r="H143" s="63" t="str">
        <f>IFERROR(IF($H142+1&gt;'(backend scoring)'!$Q$335,"",$H142+1),"")</f>
        <v/>
      </c>
      <c r="I143" s="63" t="e">
        <f ca="1">_xludf.XLOOKUP($H143,'(backend scoring)'!$S$2:$S$333,'(backend scoring)'!$A$2:$A$333,"")</f>
        <v>#NAME?</v>
      </c>
      <c r="J143" s="63" t="str">
        <f ca="1">IFERROR(VLOOKUP($I143,'Institution Evaluation'!$A$55:$F$346,2,0),IFERROR(VLOOKUP($I143,'Privacy Analyst Evaluation'!$A$46:$F$120,2,0),""))</f>
        <v/>
      </c>
      <c r="K143" s="63" t="str">
        <f ca="1">IFERROR(VLOOKUP($I143,'Institution Evaluation'!$A$55:$F$346,3,0),IFERROR(VLOOKUP($I143,'Privacy Analyst Evaluation'!$A$46:$F$120,3,0),""))&amp;""</f>
        <v/>
      </c>
      <c r="L143" s="63" t="str">
        <f ca="1">IFERROR(VLOOKUP($I143,'Institution Evaluation'!$A$55:$F$346,4,0),IFERROR(VLOOKUP($I143,'Privacy Analyst Evaluation'!$A$46:$F$120,4,0),""))&amp;""</f>
        <v/>
      </c>
      <c r="M143" s="63" t="str">
        <f ca="1">IFERROR(VLOOKUP($I143,'Institution Evaluation'!$A$55:$F$346,6,0),IFERROR(VLOOKUP($I143,'Privacy Analyst Evaluation'!$A$46:$F$120,6,0),""))&amp;""</f>
        <v/>
      </c>
    </row>
    <row r="144" spans="1:13" x14ac:dyDescent="0.25">
      <c r="A144" s="63" t="str">
        <f>IFERROR(IF($A143+1&gt;'(backend scoring)'!$T$335,"",$A143+1),"")</f>
        <v/>
      </c>
      <c r="B144" s="63" t="e">
        <f ca="1">_xludf.XLOOKUP($A144,'(backend scoring)'!$V$2:$V$333,'(backend scoring)'!$A$2:$A$333,"")</f>
        <v>#NAME?</v>
      </c>
      <c r="C144" s="63" t="str">
        <f ca="1">IFERROR(VLOOKUP($B144,'Institution Evaluation'!$A$55:$F$346,2,0),IFERROR(VLOOKUP($B144,'Privacy Analyst Evaluation'!$A$46:$F$120,2,0),""))&amp;""</f>
        <v/>
      </c>
      <c r="D144" s="63" t="str">
        <f ca="1">IFERROR(VLOOKUP($B144,'Institution Evaluation'!$A$55:$F$346,3,0),IFERROR(VLOOKUP($B144,'Privacy Analyst Evaluation'!$A$46:$F$120,3,0),""))&amp;""</f>
        <v/>
      </c>
      <c r="E144" s="63" t="str">
        <f ca="1">IFERROR(VLOOKUP($B144,'Institution Evaluation'!$A$55:$F$346,4,0),IFERROR(VLOOKUP($B144,'Privacy Analyst Evaluation'!$A$46:$F$120,4,0),""))&amp;""</f>
        <v/>
      </c>
      <c r="F144" s="63" t="str">
        <f ca="1">IFERROR(VLOOKUP($B144,'Institution Evaluation'!$A$55:$F$346,6,0),IFERROR(VLOOKUP($B144,'Privacy Analyst Evaluation'!$A$46:$F$120,6,0),""))&amp;""</f>
        <v/>
      </c>
      <c r="G144" s="227"/>
      <c r="H144" s="63" t="str">
        <f>IFERROR(IF($H143+1&gt;'(backend scoring)'!$Q$335,"",$H143+1),"")</f>
        <v/>
      </c>
      <c r="I144" s="63" t="e">
        <f ca="1">_xludf.XLOOKUP($H144,'(backend scoring)'!$S$2:$S$333,'(backend scoring)'!$A$2:$A$333,"")</f>
        <v>#NAME?</v>
      </c>
      <c r="J144" s="63" t="str">
        <f ca="1">IFERROR(VLOOKUP($I144,'Institution Evaluation'!$A$55:$F$346,2,0),IFERROR(VLOOKUP($I144,'Privacy Analyst Evaluation'!$A$46:$F$120,2,0),""))</f>
        <v/>
      </c>
      <c r="K144" s="63" t="str">
        <f ca="1">IFERROR(VLOOKUP($I144,'Institution Evaluation'!$A$55:$F$346,3,0),IFERROR(VLOOKUP($I144,'Privacy Analyst Evaluation'!$A$46:$F$120,3,0),""))&amp;""</f>
        <v/>
      </c>
      <c r="L144" s="63" t="str">
        <f ca="1">IFERROR(VLOOKUP($I144,'Institution Evaluation'!$A$55:$F$346,4,0),IFERROR(VLOOKUP($I144,'Privacy Analyst Evaluation'!$A$46:$F$120,4,0),""))&amp;""</f>
        <v/>
      </c>
      <c r="M144" s="63" t="str">
        <f ca="1">IFERROR(VLOOKUP($I144,'Institution Evaluation'!$A$55:$F$346,6,0),IFERROR(VLOOKUP($I144,'Privacy Analyst Evaluation'!$A$46:$F$120,6,0),""))&amp;""</f>
        <v/>
      </c>
    </row>
    <row r="145" spans="1:13" x14ac:dyDescent="0.25">
      <c r="A145" s="63" t="str">
        <f>IFERROR(IF($A144+1&gt;'(backend scoring)'!$T$335,"",$A144+1),"")</f>
        <v/>
      </c>
      <c r="B145" s="63" t="e">
        <f ca="1">_xludf.XLOOKUP($A145,'(backend scoring)'!$V$2:$V$333,'(backend scoring)'!$A$2:$A$333,"")</f>
        <v>#NAME?</v>
      </c>
      <c r="C145" s="63" t="str">
        <f ca="1">IFERROR(VLOOKUP($B145,'Institution Evaluation'!$A$55:$F$346,2,0),IFERROR(VLOOKUP($B145,'Privacy Analyst Evaluation'!$A$46:$F$120,2,0),""))&amp;""</f>
        <v/>
      </c>
      <c r="D145" s="63" t="str">
        <f ca="1">IFERROR(VLOOKUP($B145,'Institution Evaluation'!$A$55:$F$346,3,0),IFERROR(VLOOKUP($B145,'Privacy Analyst Evaluation'!$A$46:$F$120,3,0),""))&amp;""</f>
        <v/>
      </c>
      <c r="E145" s="63" t="str">
        <f ca="1">IFERROR(VLOOKUP($B145,'Institution Evaluation'!$A$55:$F$346,4,0),IFERROR(VLOOKUP($B145,'Privacy Analyst Evaluation'!$A$46:$F$120,4,0),""))&amp;""</f>
        <v/>
      </c>
      <c r="F145" s="63" t="str">
        <f ca="1">IFERROR(VLOOKUP($B145,'Institution Evaluation'!$A$55:$F$346,6,0),IFERROR(VLOOKUP($B145,'Privacy Analyst Evaluation'!$A$46:$F$120,6,0),""))&amp;""</f>
        <v/>
      </c>
      <c r="G145" s="227"/>
      <c r="H145" s="63" t="str">
        <f>IFERROR(IF($H144+1&gt;'(backend scoring)'!$Q$335,"",$H144+1),"")</f>
        <v/>
      </c>
      <c r="I145" s="63" t="e">
        <f ca="1">_xludf.XLOOKUP($H145,'(backend scoring)'!$S$2:$S$333,'(backend scoring)'!$A$2:$A$333,"")</f>
        <v>#NAME?</v>
      </c>
      <c r="J145" s="63" t="str">
        <f ca="1">IFERROR(VLOOKUP($I145,'Institution Evaluation'!$A$55:$F$346,2,0),IFERROR(VLOOKUP($I145,'Privacy Analyst Evaluation'!$A$46:$F$120,2,0),""))</f>
        <v/>
      </c>
      <c r="K145" s="63" t="str">
        <f ca="1">IFERROR(VLOOKUP($I145,'Institution Evaluation'!$A$55:$F$346,3,0),IFERROR(VLOOKUP($I145,'Privacy Analyst Evaluation'!$A$46:$F$120,3,0),""))&amp;""</f>
        <v/>
      </c>
      <c r="L145" s="63" t="str">
        <f ca="1">IFERROR(VLOOKUP($I145,'Institution Evaluation'!$A$55:$F$346,4,0),IFERROR(VLOOKUP($I145,'Privacy Analyst Evaluation'!$A$46:$F$120,4,0),""))&amp;""</f>
        <v/>
      </c>
      <c r="M145" s="63" t="str">
        <f ca="1">IFERROR(VLOOKUP($I145,'Institution Evaluation'!$A$55:$F$346,6,0),IFERROR(VLOOKUP($I145,'Privacy Analyst Evaluation'!$A$46:$F$120,6,0),""))&amp;""</f>
        <v/>
      </c>
    </row>
    <row r="146" spans="1:13" x14ac:dyDescent="0.25">
      <c r="A146" s="63" t="str">
        <f>IFERROR(IF($A145+1&gt;'(backend scoring)'!$T$335,"",$A145+1),"")</f>
        <v/>
      </c>
      <c r="B146" s="63" t="e">
        <f ca="1">_xludf.XLOOKUP($A146,'(backend scoring)'!$V$2:$V$333,'(backend scoring)'!$A$2:$A$333,"")</f>
        <v>#NAME?</v>
      </c>
      <c r="C146" s="63" t="str">
        <f ca="1">IFERROR(VLOOKUP($B146,'Institution Evaluation'!$A$55:$F$346,2,0),IFERROR(VLOOKUP($B146,'Privacy Analyst Evaluation'!$A$46:$F$120,2,0),""))&amp;""</f>
        <v/>
      </c>
      <c r="D146" s="63" t="str">
        <f ca="1">IFERROR(VLOOKUP($B146,'Institution Evaluation'!$A$55:$F$346,3,0),IFERROR(VLOOKUP($B146,'Privacy Analyst Evaluation'!$A$46:$F$120,3,0),""))&amp;""</f>
        <v/>
      </c>
      <c r="E146" s="63" t="str">
        <f ca="1">IFERROR(VLOOKUP($B146,'Institution Evaluation'!$A$55:$F$346,4,0),IFERROR(VLOOKUP($B146,'Privacy Analyst Evaluation'!$A$46:$F$120,4,0),""))&amp;""</f>
        <v/>
      </c>
      <c r="F146" s="63" t="str">
        <f ca="1">IFERROR(VLOOKUP($B146,'Institution Evaluation'!$A$55:$F$346,6,0),IFERROR(VLOOKUP($B146,'Privacy Analyst Evaluation'!$A$46:$F$120,6,0),""))&amp;""</f>
        <v/>
      </c>
      <c r="G146" s="227"/>
      <c r="H146" s="63" t="str">
        <f>IFERROR(IF($H145+1&gt;'(backend scoring)'!$Q$335,"",$H145+1),"")</f>
        <v/>
      </c>
      <c r="I146" s="63" t="e">
        <f ca="1">_xludf.XLOOKUP($H146,'(backend scoring)'!$S$2:$S$333,'(backend scoring)'!$A$2:$A$333,"")</f>
        <v>#NAME?</v>
      </c>
      <c r="J146" s="63" t="str">
        <f ca="1">IFERROR(VLOOKUP($I146,'Institution Evaluation'!$A$55:$F$346,2,0),IFERROR(VLOOKUP($I146,'Privacy Analyst Evaluation'!$A$46:$F$120,2,0),""))</f>
        <v/>
      </c>
      <c r="K146" s="63" t="str">
        <f ca="1">IFERROR(VLOOKUP($I146,'Institution Evaluation'!$A$55:$F$346,3,0),IFERROR(VLOOKUP($I146,'Privacy Analyst Evaluation'!$A$46:$F$120,3,0),""))&amp;""</f>
        <v/>
      </c>
      <c r="L146" s="63" t="str">
        <f ca="1">IFERROR(VLOOKUP($I146,'Institution Evaluation'!$A$55:$F$346,4,0),IFERROR(VLOOKUP($I146,'Privacy Analyst Evaluation'!$A$46:$F$120,4,0),""))&amp;""</f>
        <v/>
      </c>
      <c r="M146" s="63" t="str">
        <f ca="1">IFERROR(VLOOKUP($I146,'Institution Evaluation'!$A$55:$F$346,6,0),IFERROR(VLOOKUP($I146,'Privacy Analyst Evaluation'!$A$46:$F$120,6,0),""))&amp;""</f>
        <v/>
      </c>
    </row>
    <row r="147" spans="1:13" x14ac:dyDescent="0.25">
      <c r="A147" s="63" t="str">
        <f>IFERROR(IF($A146+1&gt;'(backend scoring)'!$T$335,"",$A146+1),"")</f>
        <v/>
      </c>
      <c r="B147" s="63" t="e">
        <f ca="1">_xludf.XLOOKUP($A147,'(backend scoring)'!$V$2:$V$333,'(backend scoring)'!$A$2:$A$333,"")</f>
        <v>#NAME?</v>
      </c>
      <c r="C147" s="63" t="str">
        <f ca="1">IFERROR(VLOOKUP($B147,'Institution Evaluation'!$A$55:$F$346,2,0),IFERROR(VLOOKUP($B147,'Privacy Analyst Evaluation'!$A$46:$F$120,2,0),""))&amp;""</f>
        <v/>
      </c>
      <c r="D147" s="63" t="str">
        <f ca="1">IFERROR(VLOOKUP($B147,'Institution Evaluation'!$A$55:$F$346,3,0),IFERROR(VLOOKUP($B147,'Privacy Analyst Evaluation'!$A$46:$F$120,3,0),""))&amp;""</f>
        <v/>
      </c>
      <c r="E147" s="63" t="str">
        <f ca="1">IFERROR(VLOOKUP($B147,'Institution Evaluation'!$A$55:$F$346,4,0),IFERROR(VLOOKUP($B147,'Privacy Analyst Evaluation'!$A$46:$F$120,4,0),""))&amp;""</f>
        <v/>
      </c>
      <c r="F147" s="63" t="str">
        <f ca="1">IFERROR(VLOOKUP($B147,'Institution Evaluation'!$A$55:$F$346,6,0),IFERROR(VLOOKUP($B147,'Privacy Analyst Evaluation'!$A$46:$F$120,6,0),""))&amp;""</f>
        <v/>
      </c>
      <c r="G147" s="227"/>
      <c r="H147" s="63" t="str">
        <f>IFERROR(IF($H146+1&gt;'(backend scoring)'!$Q$335,"",$H146+1),"")</f>
        <v/>
      </c>
      <c r="I147" s="63" t="e">
        <f ca="1">_xludf.XLOOKUP($H147,'(backend scoring)'!$S$2:$S$333,'(backend scoring)'!$A$2:$A$333,"")</f>
        <v>#NAME?</v>
      </c>
      <c r="J147" s="63" t="str">
        <f ca="1">IFERROR(VLOOKUP($I147,'Institution Evaluation'!$A$55:$F$346,2,0),IFERROR(VLOOKUP($I147,'Privacy Analyst Evaluation'!$A$46:$F$120,2,0),""))</f>
        <v/>
      </c>
      <c r="K147" s="63" t="str">
        <f ca="1">IFERROR(VLOOKUP($I147,'Institution Evaluation'!$A$55:$F$346,3,0),IFERROR(VLOOKUP($I147,'Privacy Analyst Evaluation'!$A$46:$F$120,3,0),""))&amp;""</f>
        <v/>
      </c>
      <c r="L147" s="63" t="str">
        <f ca="1">IFERROR(VLOOKUP($I147,'Institution Evaluation'!$A$55:$F$346,4,0),IFERROR(VLOOKUP($I147,'Privacy Analyst Evaluation'!$A$46:$F$120,4,0),""))&amp;""</f>
        <v/>
      </c>
      <c r="M147" s="63" t="str">
        <f ca="1">IFERROR(VLOOKUP($I147,'Institution Evaluation'!$A$55:$F$346,6,0),IFERROR(VLOOKUP($I147,'Privacy Analyst Evaluation'!$A$46:$F$120,6,0),""))&amp;""</f>
        <v/>
      </c>
    </row>
    <row r="148" spans="1:13" x14ac:dyDescent="0.25">
      <c r="A148" s="63" t="str">
        <f>IFERROR(IF($A147+1&gt;'(backend scoring)'!$T$335,"",$A147+1),"")</f>
        <v/>
      </c>
      <c r="B148" s="63" t="e">
        <f ca="1">_xludf.XLOOKUP($A148,'(backend scoring)'!$V$2:$V$333,'(backend scoring)'!$A$2:$A$333,"")</f>
        <v>#NAME?</v>
      </c>
      <c r="C148" s="63" t="str">
        <f ca="1">IFERROR(VLOOKUP($B148,'Institution Evaluation'!$A$55:$F$346,2,0),IFERROR(VLOOKUP($B148,'Privacy Analyst Evaluation'!$A$46:$F$120,2,0),""))&amp;""</f>
        <v/>
      </c>
      <c r="D148" s="63" t="str">
        <f ca="1">IFERROR(VLOOKUP($B148,'Institution Evaluation'!$A$55:$F$346,3,0),IFERROR(VLOOKUP($B148,'Privacy Analyst Evaluation'!$A$46:$F$120,3,0),""))&amp;""</f>
        <v/>
      </c>
      <c r="E148" s="63" t="str">
        <f ca="1">IFERROR(VLOOKUP($B148,'Institution Evaluation'!$A$55:$F$346,4,0),IFERROR(VLOOKUP($B148,'Privacy Analyst Evaluation'!$A$46:$F$120,4,0),""))&amp;""</f>
        <v/>
      </c>
      <c r="F148" s="63" t="str">
        <f ca="1">IFERROR(VLOOKUP($B148,'Institution Evaluation'!$A$55:$F$346,6,0),IFERROR(VLOOKUP($B148,'Privacy Analyst Evaluation'!$A$46:$F$120,6,0),""))&amp;""</f>
        <v/>
      </c>
      <c r="G148" s="227"/>
      <c r="H148" s="63" t="str">
        <f>IFERROR(IF($H147+1&gt;'(backend scoring)'!$Q$335,"",$H147+1),"")</f>
        <v/>
      </c>
      <c r="I148" s="63" t="e">
        <f ca="1">_xludf.XLOOKUP($H148,'(backend scoring)'!$S$2:$S$333,'(backend scoring)'!$A$2:$A$333,"")</f>
        <v>#NAME?</v>
      </c>
      <c r="J148" s="63" t="str">
        <f ca="1">IFERROR(VLOOKUP($I148,'Institution Evaluation'!$A$55:$F$346,2,0),IFERROR(VLOOKUP($I148,'Privacy Analyst Evaluation'!$A$46:$F$120,2,0),""))</f>
        <v/>
      </c>
      <c r="K148" s="63" t="str">
        <f ca="1">IFERROR(VLOOKUP($I148,'Institution Evaluation'!$A$55:$F$346,3,0),IFERROR(VLOOKUP($I148,'Privacy Analyst Evaluation'!$A$46:$F$120,3,0),""))&amp;""</f>
        <v/>
      </c>
      <c r="L148" s="63" t="str">
        <f ca="1">IFERROR(VLOOKUP($I148,'Institution Evaluation'!$A$55:$F$346,4,0),IFERROR(VLOOKUP($I148,'Privacy Analyst Evaluation'!$A$46:$F$120,4,0),""))&amp;""</f>
        <v/>
      </c>
      <c r="M148" s="63" t="str">
        <f ca="1">IFERROR(VLOOKUP($I148,'Institution Evaluation'!$A$55:$F$346,6,0),IFERROR(VLOOKUP($I148,'Privacy Analyst Evaluation'!$A$46:$F$120,6,0),""))&amp;""</f>
        <v/>
      </c>
    </row>
    <row r="149" spans="1:13" x14ac:dyDescent="0.25">
      <c r="A149" s="63" t="str">
        <f>IFERROR(IF($A148+1&gt;'(backend scoring)'!$T$335,"",$A148+1),"")</f>
        <v/>
      </c>
      <c r="B149" s="63" t="e">
        <f ca="1">_xludf.XLOOKUP($A149,'(backend scoring)'!$V$2:$V$333,'(backend scoring)'!$A$2:$A$333,"")</f>
        <v>#NAME?</v>
      </c>
      <c r="C149" s="63" t="str">
        <f ca="1">IFERROR(VLOOKUP($B149,'Institution Evaluation'!$A$55:$F$346,2,0),IFERROR(VLOOKUP($B149,'Privacy Analyst Evaluation'!$A$46:$F$120,2,0),""))&amp;""</f>
        <v/>
      </c>
      <c r="D149" s="63" t="str">
        <f ca="1">IFERROR(VLOOKUP($B149,'Institution Evaluation'!$A$55:$F$346,3,0),IFERROR(VLOOKUP($B149,'Privacy Analyst Evaluation'!$A$46:$F$120,3,0),""))&amp;""</f>
        <v/>
      </c>
      <c r="E149" s="63" t="str">
        <f ca="1">IFERROR(VLOOKUP($B149,'Institution Evaluation'!$A$55:$F$346,4,0),IFERROR(VLOOKUP($B149,'Privacy Analyst Evaluation'!$A$46:$F$120,4,0),""))&amp;""</f>
        <v/>
      </c>
      <c r="F149" s="63" t="str">
        <f ca="1">IFERROR(VLOOKUP($B149,'Institution Evaluation'!$A$55:$F$346,6,0),IFERROR(VLOOKUP($B149,'Privacy Analyst Evaluation'!$A$46:$F$120,6,0),""))&amp;""</f>
        <v/>
      </c>
      <c r="G149" s="227"/>
      <c r="H149" s="63" t="str">
        <f>IFERROR(IF($H148+1&gt;'(backend scoring)'!$Q$335,"",$H148+1),"")</f>
        <v/>
      </c>
      <c r="I149" s="63" t="e">
        <f ca="1">_xludf.XLOOKUP($H149,'(backend scoring)'!$S$2:$S$333,'(backend scoring)'!$A$2:$A$333,"")</f>
        <v>#NAME?</v>
      </c>
      <c r="J149" s="63" t="str">
        <f ca="1">IFERROR(VLOOKUP($I149,'Institution Evaluation'!$A$55:$F$346,2,0),IFERROR(VLOOKUP($I149,'Privacy Analyst Evaluation'!$A$46:$F$120,2,0),""))</f>
        <v/>
      </c>
      <c r="K149" s="63" t="str">
        <f ca="1">IFERROR(VLOOKUP($I149,'Institution Evaluation'!$A$55:$F$346,3,0),IFERROR(VLOOKUP($I149,'Privacy Analyst Evaluation'!$A$46:$F$120,3,0),""))&amp;""</f>
        <v/>
      </c>
      <c r="L149" s="63" t="str">
        <f ca="1">IFERROR(VLOOKUP($I149,'Institution Evaluation'!$A$55:$F$346,4,0),IFERROR(VLOOKUP($I149,'Privacy Analyst Evaluation'!$A$46:$F$120,4,0),""))&amp;""</f>
        <v/>
      </c>
      <c r="M149" s="63" t="str">
        <f ca="1">IFERROR(VLOOKUP($I149,'Institution Evaluation'!$A$55:$F$346,6,0),IFERROR(VLOOKUP($I149,'Privacy Analyst Evaluation'!$A$46:$F$120,6,0),""))&amp;""</f>
        <v/>
      </c>
    </row>
    <row r="150" spans="1:13" x14ac:dyDescent="0.25">
      <c r="A150" s="63" t="str">
        <f>IFERROR(IF($A149+1&gt;'(backend scoring)'!$T$335,"",$A149+1),"")</f>
        <v/>
      </c>
      <c r="B150" s="63" t="e">
        <f ca="1">_xludf.XLOOKUP($A150,'(backend scoring)'!$V$2:$V$333,'(backend scoring)'!$A$2:$A$333,"")</f>
        <v>#NAME?</v>
      </c>
      <c r="C150" s="63" t="str">
        <f ca="1">IFERROR(VLOOKUP($B150,'Institution Evaluation'!$A$55:$F$346,2,0),IFERROR(VLOOKUP($B150,'Privacy Analyst Evaluation'!$A$46:$F$120,2,0),""))&amp;""</f>
        <v/>
      </c>
      <c r="D150" s="63" t="str">
        <f ca="1">IFERROR(VLOOKUP($B150,'Institution Evaluation'!$A$55:$F$346,3,0),IFERROR(VLOOKUP($B150,'Privacy Analyst Evaluation'!$A$46:$F$120,3,0),""))&amp;""</f>
        <v/>
      </c>
      <c r="E150" s="63" t="str">
        <f ca="1">IFERROR(VLOOKUP($B150,'Institution Evaluation'!$A$55:$F$346,4,0),IFERROR(VLOOKUP($B150,'Privacy Analyst Evaluation'!$A$46:$F$120,4,0),""))&amp;""</f>
        <v/>
      </c>
      <c r="F150" s="63" t="str">
        <f ca="1">IFERROR(VLOOKUP($B150,'Institution Evaluation'!$A$55:$F$346,6,0),IFERROR(VLOOKUP($B150,'Privacy Analyst Evaluation'!$A$46:$F$120,6,0),""))&amp;""</f>
        <v/>
      </c>
      <c r="G150" s="227"/>
      <c r="H150" s="63" t="str">
        <f>IFERROR(IF($H149+1&gt;'(backend scoring)'!$Q$335,"",$H149+1),"")</f>
        <v/>
      </c>
      <c r="I150" s="63" t="e">
        <f ca="1">_xludf.XLOOKUP($H150,'(backend scoring)'!$S$2:$S$333,'(backend scoring)'!$A$2:$A$333,"")</f>
        <v>#NAME?</v>
      </c>
      <c r="J150" s="63" t="str">
        <f ca="1">IFERROR(VLOOKUP($I150,'Institution Evaluation'!$A$55:$F$346,2,0),IFERROR(VLOOKUP($I150,'Privacy Analyst Evaluation'!$A$46:$F$120,2,0),""))</f>
        <v/>
      </c>
      <c r="K150" s="63" t="str">
        <f ca="1">IFERROR(VLOOKUP($I150,'Institution Evaluation'!$A$55:$F$346,3,0),IFERROR(VLOOKUP($I150,'Privacy Analyst Evaluation'!$A$46:$F$120,3,0),""))&amp;""</f>
        <v/>
      </c>
      <c r="L150" s="63" t="str">
        <f ca="1">IFERROR(VLOOKUP($I150,'Institution Evaluation'!$A$55:$F$346,4,0),IFERROR(VLOOKUP($I150,'Privacy Analyst Evaluation'!$A$46:$F$120,4,0),""))&amp;""</f>
        <v/>
      </c>
      <c r="M150" s="63" t="str">
        <f ca="1">IFERROR(VLOOKUP($I150,'Institution Evaluation'!$A$55:$F$346,6,0),IFERROR(VLOOKUP($I150,'Privacy Analyst Evaluation'!$A$46:$F$120,6,0),""))&amp;""</f>
        <v/>
      </c>
    </row>
    <row r="151" spans="1:13" x14ac:dyDescent="0.25">
      <c r="A151" s="63" t="str">
        <f>IFERROR(IF($A150+1&gt;'(backend scoring)'!$T$335,"",$A150+1),"")</f>
        <v/>
      </c>
      <c r="B151" s="63" t="e">
        <f ca="1">_xludf.XLOOKUP($A151,'(backend scoring)'!$V$2:$V$333,'(backend scoring)'!$A$2:$A$333,"")</f>
        <v>#NAME?</v>
      </c>
      <c r="C151" s="63" t="str">
        <f ca="1">IFERROR(VLOOKUP($B151,'Institution Evaluation'!$A$55:$F$346,2,0),IFERROR(VLOOKUP($B151,'Privacy Analyst Evaluation'!$A$46:$F$120,2,0),""))&amp;""</f>
        <v/>
      </c>
      <c r="D151" s="63" t="str">
        <f ca="1">IFERROR(VLOOKUP($B151,'Institution Evaluation'!$A$55:$F$346,3,0),IFERROR(VLOOKUP($B151,'Privacy Analyst Evaluation'!$A$46:$F$120,3,0),""))&amp;""</f>
        <v/>
      </c>
      <c r="E151" s="63" t="str">
        <f ca="1">IFERROR(VLOOKUP($B151,'Institution Evaluation'!$A$55:$F$346,4,0),IFERROR(VLOOKUP($B151,'Privacy Analyst Evaluation'!$A$46:$F$120,4,0),""))&amp;""</f>
        <v/>
      </c>
      <c r="F151" s="63" t="str">
        <f ca="1">IFERROR(VLOOKUP($B151,'Institution Evaluation'!$A$55:$F$346,6,0),IFERROR(VLOOKUP($B151,'Privacy Analyst Evaluation'!$A$46:$F$120,6,0),""))&amp;""</f>
        <v/>
      </c>
      <c r="G151" s="227"/>
      <c r="H151" s="63" t="str">
        <f>IFERROR(IF($H150+1&gt;'(backend scoring)'!$Q$335,"",$H150+1),"")</f>
        <v/>
      </c>
      <c r="I151" s="63" t="e">
        <f ca="1">_xludf.XLOOKUP($H151,'(backend scoring)'!$S$2:$S$333,'(backend scoring)'!$A$2:$A$333,"")</f>
        <v>#NAME?</v>
      </c>
      <c r="J151" s="63" t="str">
        <f ca="1">IFERROR(VLOOKUP($I151,'Institution Evaluation'!$A$55:$F$346,2,0),IFERROR(VLOOKUP($I151,'Privacy Analyst Evaluation'!$A$46:$F$120,2,0),""))</f>
        <v/>
      </c>
      <c r="K151" s="63" t="str">
        <f ca="1">IFERROR(VLOOKUP($I151,'Institution Evaluation'!$A$55:$F$346,3,0),IFERROR(VLOOKUP($I151,'Privacy Analyst Evaluation'!$A$46:$F$120,3,0),""))&amp;""</f>
        <v/>
      </c>
      <c r="L151" s="63" t="str">
        <f ca="1">IFERROR(VLOOKUP($I151,'Institution Evaluation'!$A$55:$F$346,4,0),IFERROR(VLOOKUP($I151,'Privacy Analyst Evaluation'!$A$46:$F$120,4,0),""))&amp;""</f>
        <v/>
      </c>
      <c r="M151" s="63" t="str">
        <f ca="1">IFERROR(VLOOKUP($I151,'Institution Evaluation'!$A$55:$F$346,6,0),IFERROR(VLOOKUP($I151,'Privacy Analyst Evaluation'!$A$46:$F$120,6,0),""))&amp;""</f>
        <v/>
      </c>
    </row>
    <row r="152" spans="1:13" x14ac:dyDescent="0.25">
      <c r="A152" s="63" t="str">
        <f>IFERROR(IF($A151+1&gt;'(backend scoring)'!$T$335,"",$A151+1),"")</f>
        <v/>
      </c>
      <c r="B152" s="63" t="e">
        <f ca="1">_xludf.XLOOKUP($A152,'(backend scoring)'!$V$2:$V$333,'(backend scoring)'!$A$2:$A$333,"")</f>
        <v>#NAME?</v>
      </c>
      <c r="C152" s="63" t="str">
        <f ca="1">IFERROR(VLOOKUP($B152,'Institution Evaluation'!$A$55:$F$346,2,0),IFERROR(VLOOKUP($B152,'Privacy Analyst Evaluation'!$A$46:$F$120,2,0),""))&amp;""</f>
        <v/>
      </c>
      <c r="D152" s="63" t="str">
        <f ca="1">IFERROR(VLOOKUP($B152,'Institution Evaluation'!$A$55:$F$346,3,0),IFERROR(VLOOKUP($B152,'Privacy Analyst Evaluation'!$A$46:$F$120,3,0),""))&amp;""</f>
        <v/>
      </c>
      <c r="E152" s="63" t="str">
        <f ca="1">IFERROR(VLOOKUP($B152,'Institution Evaluation'!$A$55:$F$346,4,0),IFERROR(VLOOKUP($B152,'Privacy Analyst Evaluation'!$A$46:$F$120,4,0),""))&amp;""</f>
        <v/>
      </c>
      <c r="F152" s="63" t="str">
        <f ca="1">IFERROR(VLOOKUP($B152,'Institution Evaluation'!$A$55:$F$346,6,0),IFERROR(VLOOKUP($B152,'Privacy Analyst Evaluation'!$A$46:$F$120,6,0),""))&amp;""</f>
        <v/>
      </c>
      <c r="G152" s="227"/>
      <c r="H152" s="63" t="str">
        <f>IFERROR(IF($H151+1&gt;'(backend scoring)'!$Q$335,"",$H151+1),"")</f>
        <v/>
      </c>
      <c r="I152" s="63" t="e">
        <f ca="1">_xludf.XLOOKUP($H152,'(backend scoring)'!$S$2:$S$333,'(backend scoring)'!$A$2:$A$333,"")</f>
        <v>#NAME?</v>
      </c>
      <c r="J152" s="63" t="str">
        <f ca="1">IFERROR(VLOOKUP($I152,'Institution Evaluation'!$A$55:$F$346,2,0),IFERROR(VLOOKUP($I152,'Privacy Analyst Evaluation'!$A$46:$F$120,2,0),""))</f>
        <v/>
      </c>
      <c r="K152" s="63" t="str">
        <f ca="1">IFERROR(VLOOKUP($I152,'Institution Evaluation'!$A$55:$F$346,3,0),IFERROR(VLOOKUP($I152,'Privacy Analyst Evaluation'!$A$46:$F$120,3,0),""))&amp;""</f>
        <v/>
      </c>
      <c r="L152" s="63" t="str">
        <f ca="1">IFERROR(VLOOKUP($I152,'Institution Evaluation'!$A$55:$F$346,4,0),IFERROR(VLOOKUP($I152,'Privacy Analyst Evaluation'!$A$46:$F$120,4,0),""))&amp;""</f>
        <v/>
      </c>
      <c r="M152" s="63" t="str">
        <f ca="1">IFERROR(VLOOKUP($I152,'Institution Evaluation'!$A$55:$F$346,6,0),IFERROR(VLOOKUP($I152,'Privacy Analyst Evaluation'!$A$46:$F$120,6,0),""))&amp;""</f>
        <v/>
      </c>
    </row>
    <row r="153" spans="1:13" x14ac:dyDescent="0.25">
      <c r="A153" s="63" t="str">
        <f>IFERROR(IF($A152+1&gt;'(backend scoring)'!$T$335,"",$A152+1),"")</f>
        <v/>
      </c>
      <c r="B153" s="63" t="e">
        <f ca="1">_xludf.XLOOKUP($A153,'(backend scoring)'!$V$2:$V$333,'(backend scoring)'!$A$2:$A$333,"")</f>
        <v>#NAME?</v>
      </c>
      <c r="C153" s="63" t="str">
        <f ca="1">IFERROR(VLOOKUP($B153,'Institution Evaluation'!$A$55:$F$346,2,0),IFERROR(VLOOKUP($B153,'Privacy Analyst Evaluation'!$A$46:$F$120,2,0),""))&amp;""</f>
        <v/>
      </c>
      <c r="D153" s="63" t="str">
        <f ca="1">IFERROR(VLOOKUP($B153,'Institution Evaluation'!$A$55:$F$346,3,0),IFERROR(VLOOKUP($B153,'Privacy Analyst Evaluation'!$A$46:$F$120,3,0),""))&amp;""</f>
        <v/>
      </c>
      <c r="E153" s="63" t="str">
        <f ca="1">IFERROR(VLOOKUP($B153,'Institution Evaluation'!$A$55:$F$346,4,0),IFERROR(VLOOKUP($B153,'Privacy Analyst Evaluation'!$A$46:$F$120,4,0),""))&amp;""</f>
        <v/>
      </c>
      <c r="F153" s="63" t="str">
        <f ca="1">IFERROR(VLOOKUP($B153,'Institution Evaluation'!$A$55:$F$346,6,0),IFERROR(VLOOKUP($B153,'Privacy Analyst Evaluation'!$A$46:$F$120,6,0),""))&amp;""</f>
        <v/>
      </c>
      <c r="G153" s="227"/>
      <c r="H153" s="63" t="str">
        <f>IFERROR(IF($H152+1&gt;'(backend scoring)'!$Q$335,"",$H152+1),"")</f>
        <v/>
      </c>
      <c r="I153" s="63" t="e">
        <f ca="1">_xludf.XLOOKUP($H153,'(backend scoring)'!$S$2:$S$333,'(backend scoring)'!$A$2:$A$333,"")</f>
        <v>#NAME?</v>
      </c>
      <c r="J153" s="63" t="str">
        <f ca="1">IFERROR(VLOOKUP($I153,'Institution Evaluation'!$A$55:$F$346,2,0),IFERROR(VLOOKUP($I153,'Privacy Analyst Evaluation'!$A$46:$F$120,2,0),""))</f>
        <v/>
      </c>
      <c r="K153" s="63" t="str">
        <f ca="1">IFERROR(VLOOKUP($I153,'Institution Evaluation'!$A$55:$F$346,3,0),IFERROR(VLOOKUP($I153,'Privacy Analyst Evaluation'!$A$46:$F$120,3,0),""))&amp;""</f>
        <v/>
      </c>
      <c r="L153" s="63" t="str">
        <f ca="1">IFERROR(VLOOKUP($I153,'Institution Evaluation'!$A$55:$F$346,4,0),IFERROR(VLOOKUP($I153,'Privacy Analyst Evaluation'!$A$46:$F$120,4,0),""))&amp;""</f>
        <v/>
      </c>
      <c r="M153" s="63" t="str">
        <f ca="1">IFERROR(VLOOKUP($I153,'Institution Evaluation'!$A$55:$F$346,6,0),IFERROR(VLOOKUP($I153,'Privacy Analyst Evaluation'!$A$46:$F$120,6,0),""))&amp;""</f>
        <v/>
      </c>
    </row>
    <row r="154" spans="1:13" x14ac:dyDescent="0.25">
      <c r="A154" s="63" t="str">
        <f>IFERROR(IF($A153+1&gt;'(backend scoring)'!$T$335,"",$A153+1),"")</f>
        <v/>
      </c>
      <c r="B154" s="63" t="e">
        <f ca="1">_xludf.XLOOKUP($A154,'(backend scoring)'!$V$2:$V$333,'(backend scoring)'!$A$2:$A$333,"")</f>
        <v>#NAME?</v>
      </c>
      <c r="C154" s="63" t="str">
        <f ca="1">IFERROR(VLOOKUP($B154,'Institution Evaluation'!$A$55:$F$346,2,0),IFERROR(VLOOKUP($B154,'Privacy Analyst Evaluation'!$A$46:$F$120,2,0),""))&amp;""</f>
        <v/>
      </c>
      <c r="D154" s="63" t="str">
        <f ca="1">IFERROR(VLOOKUP($B154,'Institution Evaluation'!$A$55:$F$346,3,0),IFERROR(VLOOKUP($B154,'Privacy Analyst Evaluation'!$A$46:$F$120,3,0),""))&amp;""</f>
        <v/>
      </c>
      <c r="E154" s="63" t="str">
        <f ca="1">IFERROR(VLOOKUP($B154,'Institution Evaluation'!$A$55:$F$346,4,0),IFERROR(VLOOKUP($B154,'Privacy Analyst Evaluation'!$A$46:$F$120,4,0),""))&amp;""</f>
        <v/>
      </c>
      <c r="F154" s="63" t="str">
        <f ca="1">IFERROR(VLOOKUP($B154,'Institution Evaluation'!$A$55:$F$346,6,0),IFERROR(VLOOKUP($B154,'Privacy Analyst Evaluation'!$A$46:$F$120,6,0),""))&amp;""</f>
        <v/>
      </c>
      <c r="G154" s="227"/>
      <c r="H154" s="63" t="str">
        <f>IFERROR(IF($H153+1&gt;'(backend scoring)'!$Q$335,"",$H153+1),"")</f>
        <v/>
      </c>
      <c r="I154" s="63" t="e">
        <f ca="1">_xludf.XLOOKUP($H154,'(backend scoring)'!$S$2:$S$333,'(backend scoring)'!$A$2:$A$333,"")</f>
        <v>#NAME?</v>
      </c>
      <c r="J154" s="63" t="str">
        <f ca="1">IFERROR(VLOOKUP($I154,'Institution Evaluation'!$A$55:$F$346,2,0),IFERROR(VLOOKUP($I154,'Privacy Analyst Evaluation'!$A$46:$F$120,2,0),""))</f>
        <v/>
      </c>
      <c r="K154" s="63" t="str">
        <f ca="1">IFERROR(VLOOKUP($I154,'Institution Evaluation'!$A$55:$F$346,3,0),IFERROR(VLOOKUP($I154,'Privacy Analyst Evaluation'!$A$46:$F$120,3,0),""))&amp;""</f>
        <v/>
      </c>
      <c r="L154" s="63" t="str">
        <f ca="1">IFERROR(VLOOKUP($I154,'Institution Evaluation'!$A$55:$F$346,4,0),IFERROR(VLOOKUP($I154,'Privacy Analyst Evaluation'!$A$46:$F$120,4,0),""))&amp;""</f>
        <v/>
      </c>
      <c r="M154" s="63" t="str">
        <f ca="1">IFERROR(VLOOKUP($I154,'Institution Evaluation'!$A$55:$F$346,6,0),IFERROR(VLOOKUP($I154,'Privacy Analyst Evaluation'!$A$46:$F$120,6,0),""))&amp;""</f>
        <v/>
      </c>
    </row>
    <row r="155" spans="1:13" x14ac:dyDescent="0.25">
      <c r="A155" s="63" t="str">
        <f>IFERROR(IF($A154+1&gt;'(backend scoring)'!$T$335,"",$A154+1),"")</f>
        <v/>
      </c>
      <c r="B155" s="63" t="e">
        <f ca="1">_xludf.XLOOKUP($A155,'(backend scoring)'!$V$2:$V$333,'(backend scoring)'!$A$2:$A$333,"")</f>
        <v>#NAME?</v>
      </c>
      <c r="C155" s="63" t="str">
        <f ca="1">IFERROR(VLOOKUP($B155,'Institution Evaluation'!$A$55:$F$346,2,0),IFERROR(VLOOKUP($B155,'Privacy Analyst Evaluation'!$A$46:$F$120,2,0),""))&amp;""</f>
        <v/>
      </c>
      <c r="D155" s="63" t="str">
        <f ca="1">IFERROR(VLOOKUP($B155,'Institution Evaluation'!$A$55:$F$346,3,0),IFERROR(VLOOKUP($B155,'Privacy Analyst Evaluation'!$A$46:$F$120,3,0),""))&amp;""</f>
        <v/>
      </c>
      <c r="E155" s="63" t="str">
        <f ca="1">IFERROR(VLOOKUP($B155,'Institution Evaluation'!$A$55:$F$346,4,0),IFERROR(VLOOKUP($B155,'Privacy Analyst Evaluation'!$A$46:$F$120,4,0),""))&amp;""</f>
        <v/>
      </c>
      <c r="F155" s="63" t="str">
        <f ca="1">IFERROR(VLOOKUP($B155,'Institution Evaluation'!$A$55:$F$346,6,0),IFERROR(VLOOKUP($B155,'Privacy Analyst Evaluation'!$A$46:$F$120,6,0),""))&amp;""</f>
        <v/>
      </c>
      <c r="G155" s="227"/>
      <c r="H155" s="63" t="str">
        <f>IFERROR(IF($H154+1&gt;'(backend scoring)'!$Q$335,"",$H154+1),"")</f>
        <v/>
      </c>
      <c r="I155" s="63" t="e">
        <f ca="1">_xludf.XLOOKUP($H155,'(backend scoring)'!$S$2:$S$333,'(backend scoring)'!$A$2:$A$333,"")</f>
        <v>#NAME?</v>
      </c>
      <c r="J155" s="63" t="str">
        <f ca="1">IFERROR(VLOOKUP($I155,'Institution Evaluation'!$A$55:$F$346,2,0),IFERROR(VLOOKUP($I155,'Privacy Analyst Evaluation'!$A$46:$F$120,2,0),""))</f>
        <v/>
      </c>
      <c r="K155" s="63" t="str">
        <f ca="1">IFERROR(VLOOKUP($I155,'Institution Evaluation'!$A$55:$F$346,3,0),IFERROR(VLOOKUP($I155,'Privacy Analyst Evaluation'!$A$46:$F$120,3,0),""))&amp;""</f>
        <v/>
      </c>
      <c r="L155" s="63" t="str">
        <f ca="1">IFERROR(VLOOKUP($I155,'Institution Evaluation'!$A$55:$F$346,4,0),IFERROR(VLOOKUP($I155,'Privacy Analyst Evaluation'!$A$46:$F$120,4,0),""))&amp;""</f>
        <v/>
      </c>
      <c r="M155" s="63" t="str">
        <f ca="1">IFERROR(VLOOKUP($I155,'Institution Evaluation'!$A$55:$F$346,6,0),IFERROR(VLOOKUP($I155,'Privacy Analyst Evaluation'!$A$46:$F$120,6,0),""))&amp;""</f>
        <v/>
      </c>
    </row>
    <row r="156" spans="1:13" x14ac:dyDescent="0.25">
      <c r="A156" s="63" t="str">
        <f>IFERROR(IF($A155+1&gt;'(backend scoring)'!$T$335,"",$A155+1),"")</f>
        <v/>
      </c>
      <c r="B156" s="63" t="e">
        <f ca="1">_xludf.XLOOKUP($A156,'(backend scoring)'!$V$2:$V$333,'(backend scoring)'!$A$2:$A$333,"")</f>
        <v>#NAME?</v>
      </c>
      <c r="C156" s="63" t="str">
        <f ca="1">IFERROR(VLOOKUP($B156,'Institution Evaluation'!$A$55:$F$346,2,0),IFERROR(VLOOKUP($B156,'Privacy Analyst Evaluation'!$A$46:$F$120,2,0),""))&amp;""</f>
        <v/>
      </c>
      <c r="D156" s="63" t="str">
        <f ca="1">IFERROR(VLOOKUP($B156,'Institution Evaluation'!$A$55:$F$346,3,0),IFERROR(VLOOKUP($B156,'Privacy Analyst Evaluation'!$A$46:$F$120,3,0),""))&amp;""</f>
        <v/>
      </c>
      <c r="E156" s="63" t="str">
        <f ca="1">IFERROR(VLOOKUP($B156,'Institution Evaluation'!$A$55:$F$346,4,0),IFERROR(VLOOKUP($B156,'Privacy Analyst Evaluation'!$A$46:$F$120,4,0),""))&amp;""</f>
        <v/>
      </c>
      <c r="F156" s="63" t="str">
        <f ca="1">IFERROR(VLOOKUP($B156,'Institution Evaluation'!$A$55:$F$346,6,0),IFERROR(VLOOKUP($B156,'Privacy Analyst Evaluation'!$A$46:$F$120,6,0),""))&amp;""</f>
        <v/>
      </c>
      <c r="G156" s="227"/>
      <c r="H156" s="63" t="str">
        <f>IFERROR(IF($H155+1&gt;'(backend scoring)'!$Q$335,"",$H155+1),"")</f>
        <v/>
      </c>
      <c r="I156" s="63" t="e">
        <f ca="1">_xludf.XLOOKUP($H156,'(backend scoring)'!$S$2:$S$333,'(backend scoring)'!$A$2:$A$333,"")</f>
        <v>#NAME?</v>
      </c>
      <c r="J156" s="63" t="str">
        <f ca="1">IFERROR(VLOOKUP($I156,'Institution Evaluation'!$A$55:$F$346,2,0),IFERROR(VLOOKUP($I156,'Privacy Analyst Evaluation'!$A$46:$F$120,2,0),""))</f>
        <v/>
      </c>
      <c r="K156" s="63" t="str">
        <f ca="1">IFERROR(VLOOKUP($I156,'Institution Evaluation'!$A$55:$F$346,3,0),IFERROR(VLOOKUP($I156,'Privacy Analyst Evaluation'!$A$46:$F$120,3,0),""))&amp;""</f>
        <v/>
      </c>
      <c r="L156" s="63" t="str">
        <f ca="1">IFERROR(VLOOKUP($I156,'Institution Evaluation'!$A$55:$F$346,4,0),IFERROR(VLOOKUP($I156,'Privacy Analyst Evaluation'!$A$46:$F$120,4,0),""))&amp;""</f>
        <v/>
      </c>
      <c r="M156" s="63" t="str">
        <f ca="1">IFERROR(VLOOKUP($I156,'Institution Evaluation'!$A$55:$F$346,6,0),IFERROR(VLOOKUP($I156,'Privacy Analyst Evaluation'!$A$46:$F$120,6,0),""))&amp;""</f>
        <v/>
      </c>
    </row>
    <row r="157" spans="1:13" x14ac:dyDescent="0.25">
      <c r="A157" s="63" t="str">
        <f>IFERROR(IF($A156+1&gt;'(backend scoring)'!$T$335,"",$A156+1),"")</f>
        <v/>
      </c>
      <c r="B157" s="63" t="e">
        <f ca="1">_xludf.XLOOKUP($A157,'(backend scoring)'!$V$2:$V$333,'(backend scoring)'!$A$2:$A$333,"")</f>
        <v>#NAME?</v>
      </c>
      <c r="C157" s="63" t="str">
        <f ca="1">IFERROR(VLOOKUP($B157,'Institution Evaluation'!$A$55:$F$346,2,0),IFERROR(VLOOKUP($B157,'Privacy Analyst Evaluation'!$A$46:$F$120,2,0),""))&amp;""</f>
        <v/>
      </c>
      <c r="D157" s="63" t="str">
        <f ca="1">IFERROR(VLOOKUP($B157,'Institution Evaluation'!$A$55:$F$346,3,0),IFERROR(VLOOKUP($B157,'Privacy Analyst Evaluation'!$A$46:$F$120,3,0),""))&amp;""</f>
        <v/>
      </c>
      <c r="E157" s="63" t="str">
        <f ca="1">IFERROR(VLOOKUP($B157,'Institution Evaluation'!$A$55:$F$346,4,0),IFERROR(VLOOKUP($B157,'Privacy Analyst Evaluation'!$A$46:$F$120,4,0),""))&amp;""</f>
        <v/>
      </c>
      <c r="F157" s="63" t="str">
        <f ca="1">IFERROR(VLOOKUP($B157,'Institution Evaluation'!$A$55:$F$346,6,0),IFERROR(VLOOKUP($B157,'Privacy Analyst Evaluation'!$A$46:$F$120,6,0),""))&amp;""</f>
        <v/>
      </c>
      <c r="G157" s="227"/>
      <c r="H157" s="63" t="str">
        <f>IFERROR(IF($H156+1&gt;'(backend scoring)'!$Q$335,"",$H156+1),"")</f>
        <v/>
      </c>
      <c r="I157" s="63" t="e">
        <f ca="1">_xludf.XLOOKUP($H157,'(backend scoring)'!$S$2:$S$333,'(backend scoring)'!$A$2:$A$333,"")</f>
        <v>#NAME?</v>
      </c>
      <c r="J157" s="63" t="str">
        <f ca="1">IFERROR(VLOOKUP($I157,'Institution Evaluation'!$A$55:$F$346,2,0),IFERROR(VLOOKUP($I157,'Privacy Analyst Evaluation'!$A$46:$F$120,2,0),""))</f>
        <v/>
      </c>
      <c r="K157" s="63" t="str">
        <f ca="1">IFERROR(VLOOKUP($I157,'Institution Evaluation'!$A$55:$F$346,3,0),IFERROR(VLOOKUP($I157,'Privacy Analyst Evaluation'!$A$46:$F$120,3,0),""))&amp;""</f>
        <v/>
      </c>
      <c r="L157" s="63" t="str">
        <f ca="1">IFERROR(VLOOKUP($I157,'Institution Evaluation'!$A$55:$F$346,4,0),IFERROR(VLOOKUP($I157,'Privacy Analyst Evaluation'!$A$46:$F$120,4,0),""))&amp;""</f>
        <v/>
      </c>
      <c r="M157" s="63" t="str">
        <f ca="1">IFERROR(VLOOKUP($I157,'Institution Evaluation'!$A$55:$F$346,6,0),IFERROR(VLOOKUP($I157,'Privacy Analyst Evaluation'!$A$46:$F$120,6,0),""))&amp;""</f>
        <v/>
      </c>
    </row>
    <row r="158" spans="1:13" x14ac:dyDescent="0.25">
      <c r="A158" s="63" t="str">
        <f>IFERROR(IF($A157+1&gt;'(backend scoring)'!$T$335,"",$A157+1),"")</f>
        <v/>
      </c>
      <c r="B158" s="63" t="e">
        <f ca="1">_xludf.XLOOKUP($A158,'(backend scoring)'!$V$2:$V$333,'(backend scoring)'!$A$2:$A$333,"")</f>
        <v>#NAME?</v>
      </c>
      <c r="C158" s="63" t="str">
        <f ca="1">IFERROR(VLOOKUP($B158,'Institution Evaluation'!$A$55:$F$346,2,0),IFERROR(VLOOKUP($B158,'Privacy Analyst Evaluation'!$A$46:$F$120,2,0),""))&amp;""</f>
        <v/>
      </c>
      <c r="D158" s="63" t="str">
        <f ca="1">IFERROR(VLOOKUP($B158,'Institution Evaluation'!$A$55:$F$346,3,0),IFERROR(VLOOKUP($B158,'Privacy Analyst Evaluation'!$A$46:$F$120,3,0),""))&amp;""</f>
        <v/>
      </c>
      <c r="E158" s="63" t="str">
        <f ca="1">IFERROR(VLOOKUP($B158,'Institution Evaluation'!$A$55:$F$346,4,0),IFERROR(VLOOKUP($B158,'Privacy Analyst Evaluation'!$A$46:$F$120,4,0),""))&amp;""</f>
        <v/>
      </c>
      <c r="F158" s="63" t="str">
        <f ca="1">IFERROR(VLOOKUP($B158,'Institution Evaluation'!$A$55:$F$346,6,0),IFERROR(VLOOKUP($B158,'Privacy Analyst Evaluation'!$A$46:$F$120,6,0),""))&amp;""</f>
        <v/>
      </c>
      <c r="G158" s="227"/>
      <c r="H158" s="63" t="str">
        <f>IFERROR(IF($H157+1&gt;'(backend scoring)'!$Q$335,"",$H157+1),"")</f>
        <v/>
      </c>
      <c r="I158" s="63" t="e">
        <f ca="1">_xludf.XLOOKUP($H158,'(backend scoring)'!$S$2:$S$333,'(backend scoring)'!$A$2:$A$333,"")</f>
        <v>#NAME?</v>
      </c>
      <c r="J158" s="63" t="str">
        <f ca="1">IFERROR(VLOOKUP($I158,'Institution Evaluation'!$A$55:$F$346,2,0),IFERROR(VLOOKUP($I158,'Privacy Analyst Evaluation'!$A$46:$F$120,2,0),""))</f>
        <v/>
      </c>
      <c r="K158" s="63" t="str">
        <f ca="1">IFERROR(VLOOKUP($I158,'Institution Evaluation'!$A$55:$F$346,3,0),IFERROR(VLOOKUP($I158,'Privacy Analyst Evaluation'!$A$46:$F$120,3,0),""))&amp;""</f>
        <v/>
      </c>
      <c r="L158" s="63" t="str">
        <f ca="1">IFERROR(VLOOKUP($I158,'Institution Evaluation'!$A$55:$F$346,4,0),IFERROR(VLOOKUP($I158,'Privacy Analyst Evaluation'!$A$46:$F$120,4,0),""))&amp;""</f>
        <v/>
      </c>
      <c r="M158" s="63" t="str">
        <f ca="1">IFERROR(VLOOKUP($I158,'Institution Evaluation'!$A$55:$F$346,6,0),IFERROR(VLOOKUP($I158,'Privacy Analyst Evaluation'!$A$46:$F$120,6,0),""))&amp;""</f>
        <v/>
      </c>
    </row>
    <row r="159" spans="1:13" x14ac:dyDescent="0.25">
      <c r="A159" s="63" t="str">
        <f>IFERROR(IF($A158+1&gt;'(backend scoring)'!$T$335,"",$A158+1),"")</f>
        <v/>
      </c>
      <c r="B159" s="63" t="e">
        <f ca="1">_xludf.XLOOKUP($A159,'(backend scoring)'!$V$2:$V$333,'(backend scoring)'!$A$2:$A$333,"")</f>
        <v>#NAME?</v>
      </c>
      <c r="C159" s="63" t="str">
        <f ca="1">IFERROR(VLOOKUP($B159,'Institution Evaluation'!$A$55:$F$346,2,0),IFERROR(VLOOKUP($B159,'Privacy Analyst Evaluation'!$A$46:$F$120,2,0),""))&amp;""</f>
        <v/>
      </c>
      <c r="D159" s="63" t="str">
        <f ca="1">IFERROR(VLOOKUP($B159,'Institution Evaluation'!$A$55:$F$346,3,0),IFERROR(VLOOKUP($B159,'Privacy Analyst Evaluation'!$A$46:$F$120,3,0),""))&amp;""</f>
        <v/>
      </c>
      <c r="E159" s="63" t="str">
        <f ca="1">IFERROR(VLOOKUP($B159,'Institution Evaluation'!$A$55:$F$346,4,0),IFERROR(VLOOKUP($B159,'Privacy Analyst Evaluation'!$A$46:$F$120,4,0),""))&amp;""</f>
        <v/>
      </c>
      <c r="F159" s="63" t="str">
        <f ca="1">IFERROR(VLOOKUP($B159,'Institution Evaluation'!$A$55:$F$346,6,0),IFERROR(VLOOKUP($B159,'Privacy Analyst Evaluation'!$A$46:$F$120,6,0),""))&amp;""</f>
        <v/>
      </c>
      <c r="G159" s="227"/>
      <c r="H159" s="63" t="str">
        <f>IFERROR(IF($H158+1&gt;'(backend scoring)'!$Q$335,"",$H158+1),"")</f>
        <v/>
      </c>
      <c r="I159" s="63" t="e">
        <f ca="1">_xludf.XLOOKUP($H159,'(backend scoring)'!$S$2:$S$333,'(backend scoring)'!$A$2:$A$333,"")</f>
        <v>#NAME?</v>
      </c>
      <c r="J159" s="63" t="str">
        <f ca="1">IFERROR(VLOOKUP($I159,'Institution Evaluation'!$A$55:$F$346,2,0),IFERROR(VLOOKUP($I159,'Privacy Analyst Evaluation'!$A$46:$F$120,2,0),""))</f>
        <v/>
      </c>
      <c r="K159" s="63" t="str">
        <f ca="1">IFERROR(VLOOKUP($I159,'Institution Evaluation'!$A$55:$F$346,3,0),IFERROR(VLOOKUP($I159,'Privacy Analyst Evaluation'!$A$46:$F$120,3,0),""))&amp;""</f>
        <v/>
      </c>
      <c r="L159" s="63" t="str">
        <f ca="1">IFERROR(VLOOKUP($I159,'Institution Evaluation'!$A$55:$F$346,4,0),IFERROR(VLOOKUP($I159,'Privacy Analyst Evaluation'!$A$46:$F$120,4,0),""))&amp;""</f>
        <v/>
      </c>
      <c r="M159" s="63" t="str">
        <f ca="1">IFERROR(VLOOKUP($I159,'Institution Evaluation'!$A$55:$F$346,6,0),IFERROR(VLOOKUP($I159,'Privacy Analyst Evaluation'!$A$46:$F$120,6,0),""))&amp;""</f>
        <v/>
      </c>
    </row>
    <row r="160" spans="1:13" x14ac:dyDescent="0.25">
      <c r="A160" s="63" t="str">
        <f>IFERROR(IF($A159+1&gt;'(backend scoring)'!$T$335,"",$A159+1),"")</f>
        <v/>
      </c>
      <c r="B160" s="63" t="e">
        <f ca="1">_xludf.XLOOKUP($A160,'(backend scoring)'!$V$2:$V$333,'(backend scoring)'!$A$2:$A$333,"")</f>
        <v>#NAME?</v>
      </c>
      <c r="C160" s="63" t="str">
        <f ca="1">IFERROR(VLOOKUP($B160,'Institution Evaluation'!$A$55:$F$346,2,0),IFERROR(VLOOKUP($B160,'Privacy Analyst Evaluation'!$A$46:$F$120,2,0),""))&amp;""</f>
        <v/>
      </c>
      <c r="D160" s="63" t="str">
        <f ca="1">IFERROR(VLOOKUP($B160,'Institution Evaluation'!$A$55:$F$346,3,0),IFERROR(VLOOKUP($B160,'Privacy Analyst Evaluation'!$A$46:$F$120,3,0),""))&amp;""</f>
        <v/>
      </c>
      <c r="E160" s="63" t="str">
        <f ca="1">IFERROR(VLOOKUP($B160,'Institution Evaluation'!$A$55:$F$346,4,0),IFERROR(VLOOKUP($B160,'Privacy Analyst Evaluation'!$A$46:$F$120,4,0),""))&amp;""</f>
        <v/>
      </c>
      <c r="F160" s="63" t="str">
        <f ca="1">IFERROR(VLOOKUP($B160,'Institution Evaluation'!$A$55:$F$346,6,0),IFERROR(VLOOKUP($B160,'Privacy Analyst Evaluation'!$A$46:$F$120,6,0),""))&amp;""</f>
        <v/>
      </c>
      <c r="G160" s="227"/>
      <c r="H160" s="63" t="str">
        <f>IFERROR(IF($H159+1&gt;'(backend scoring)'!$Q$335,"",$H159+1),"")</f>
        <v/>
      </c>
      <c r="I160" s="63" t="e">
        <f ca="1">_xludf.XLOOKUP($H160,'(backend scoring)'!$S$2:$S$333,'(backend scoring)'!$A$2:$A$333,"")</f>
        <v>#NAME?</v>
      </c>
      <c r="J160" s="63" t="str">
        <f ca="1">IFERROR(VLOOKUP($I160,'Institution Evaluation'!$A$55:$F$346,2,0),IFERROR(VLOOKUP($I160,'Privacy Analyst Evaluation'!$A$46:$F$120,2,0),""))</f>
        <v/>
      </c>
      <c r="K160" s="63" t="str">
        <f ca="1">IFERROR(VLOOKUP($I160,'Institution Evaluation'!$A$55:$F$346,3,0),IFERROR(VLOOKUP($I160,'Privacy Analyst Evaluation'!$A$46:$F$120,3,0),""))&amp;""</f>
        <v/>
      </c>
      <c r="L160" s="63" t="str">
        <f ca="1">IFERROR(VLOOKUP($I160,'Institution Evaluation'!$A$55:$F$346,4,0),IFERROR(VLOOKUP($I160,'Privacy Analyst Evaluation'!$A$46:$F$120,4,0),""))&amp;""</f>
        <v/>
      </c>
      <c r="M160" s="63" t="str">
        <f ca="1">IFERROR(VLOOKUP($I160,'Institution Evaluation'!$A$55:$F$346,6,0),IFERROR(VLOOKUP($I160,'Privacy Analyst Evaluation'!$A$46:$F$120,6,0),""))&amp;""</f>
        <v/>
      </c>
    </row>
    <row r="161" spans="1:13" x14ac:dyDescent="0.25">
      <c r="A161" s="63" t="str">
        <f>IFERROR(IF($A160+1&gt;'(backend scoring)'!$T$335,"",$A160+1),"")</f>
        <v/>
      </c>
      <c r="B161" s="63" t="e">
        <f ca="1">_xludf.XLOOKUP($A161,'(backend scoring)'!$V$2:$V$333,'(backend scoring)'!$A$2:$A$333,"")</f>
        <v>#NAME?</v>
      </c>
      <c r="C161" s="63" t="str">
        <f ca="1">IFERROR(VLOOKUP($B161,'Institution Evaluation'!$A$55:$F$346,2,0),IFERROR(VLOOKUP($B161,'Privacy Analyst Evaluation'!$A$46:$F$120,2,0),""))&amp;""</f>
        <v/>
      </c>
      <c r="D161" s="63" t="str">
        <f ca="1">IFERROR(VLOOKUP($B161,'Institution Evaluation'!$A$55:$F$346,3,0),IFERROR(VLOOKUP($B161,'Privacy Analyst Evaluation'!$A$46:$F$120,3,0),""))&amp;""</f>
        <v/>
      </c>
      <c r="E161" s="63" t="str">
        <f ca="1">IFERROR(VLOOKUP($B161,'Institution Evaluation'!$A$55:$F$346,4,0),IFERROR(VLOOKUP($B161,'Privacy Analyst Evaluation'!$A$46:$F$120,4,0),""))&amp;""</f>
        <v/>
      </c>
      <c r="F161" s="63" t="str">
        <f ca="1">IFERROR(VLOOKUP($B161,'Institution Evaluation'!$A$55:$F$346,6,0),IFERROR(VLOOKUP($B161,'Privacy Analyst Evaluation'!$A$46:$F$120,6,0),""))&amp;""</f>
        <v/>
      </c>
      <c r="G161" s="227"/>
      <c r="H161" s="63" t="str">
        <f>IFERROR(IF($H160+1&gt;'(backend scoring)'!$Q$335,"",$H160+1),"")</f>
        <v/>
      </c>
      <c r="I161" s="63" t="e">
        <f ca="1">_xludf.XLOOKUP($H161,'(backend scoring)'!$S$2:$S$333,'(backend scoring)'!$A$2:$A$333,"")</f>
        <v>#NAME?</v>
      </c>
      <c r="J161" s="63" t="str">
        <f ca="1">IFERROR(VLOOKUP($I161,'Institution Evaluation'!$A$55:$F$346,2,0),IFERROR(VLOOKUP($I161,'Privacy Analyst Evaluation'!$A$46:$F$120,2,0),""))</f>
        <v/>
      </c>
      <c r="K161" s="63" t="str">
        <f ca="1">IFERROR(VLOOKUP($I161,'Institution Evaluation'!$A$55:$F$346,3,0),IFERROR(VLOOKUP($I161,'Privacy Analyst Evaluation'!$A$46:$F$120,3,0),""))&amp;""</f>
        <v/>
      </c>
      <c r="L161" s="63" t="str">
        <f ca="1">IFERROR(VLOOKUP($I161,'Institution Evaluation'!$A$55:$F$346,4,0),IFERROR(VLOOKUP($I161,'Privacy Analyst Evaluation'!$A$46:$F$120,4,0),""))&amp;""</f>
        <v/>
      </c>
      <c r="M161" s="63" t="str">
        <f ca="1">IFERROR(VLOOKUP($I161,'Institution Evaluation'!$A$55:$F$346,6,0),IFERROR(VLOOKUP($I161,'Privacy Analyst Evaluation'!$A$46:$F$120,6,0),""))&amp;""</f>
        <v/>
      </c>
    </row>
    <row r="162" spans="1:13" x14ac:dyDescent="0.25">
      <c r="A162" s="63" t="str">
        <f>IFERROR(IF($A161+1&gt;'(backend scoring)'!$T$335,"",$A161+1),"")</f>
        <v/>
      </c>
      <c r="B162" s="63" t="e">
        <f ca="1">_xludf.XLOOKUP($A162,'(backend scoring)'!$V$2:$V$333,'(backend scoring)'!$A$2:$A$333,"")</f>
        <v>#NAME?</v>
      </c>
      <c r="C162" s="63" t="str">
        <f ca="1">IFERROR(VLOOKUP($B162,'Institution Evaluation'!$A$55:$F$346,2,0),IFERROR(VLOOKUP($B162,'Privacy Analyst Evaluation'!$A$46:$F$120,2,0),""))&amp;""</f>
        <v/>
      </c>
      <c r="D162" s="63" t="str">
        <f ca="1">IFERROR(VLOOKUP($B162,'Institution Evaluation'!$A$55:$F$346,3,0),IFERROR(VLOOKUP($B162,'Privacy Analyst Evaluation'!$A$46:$F$120,3,0),""))&amp;""</f>
        <v/>
      </c>
      <c r="E162" s="63" t="str">
        <f ca="1">IFERROR(VLOOKUP($B162,'Institution Evaluation'!$A$55:$F$346,4,0),IFERROR(VLOOKUP($B162,'Privacy Analyst Evaluation'!$A$46:$F$120,4,0),""))&amp;""</f>
        <v/>
      </c>
      <c r="F162" s="63" t="str">
        <f ca="1">IFERROR(VLOOKUP($B162,'Institution Evaluation'!$A$55:$F$346,6,0),IFERROR(VLOOKUP($B162,'Privacy Analyst Evaluation'!$A$46:$F$120,6,0),""))&amp;""</f>
        <v/>
      </c>
      <c r="G162" s="227"/>
      <c r="H162" s="63" t="str">
        <f>IFERROR(IF($H161+1&gt;'(backend scoring)'!$Q$335,"",$H161+1),"")</f>
        <v/>
      </c>
      <c r="I162" s="63" t="e">
        <f ca="1">_xludf.XLOOKUP($H162,'(backend scoring)'!$S$2:$S$333,'(backend scoring)'!$A$2:$A$333,"")</f>
        <v>#NAME?</v>
      </c>
      <c r="J162" s="63" t="str">
        <f ca="1">IFERROR(VLOOKUP($I162,'Institution Evaluation'!$A$55:$F$346,2,0),IFERROR(VLOOKUP($I162,'Privacy Analyst Evaluation'!$A$46:$F$120,2,0),""))</f>
        <v/>
      </c>
      <c r="K162" s="63" t="str">
        <f ca="1">IFERROR(VLOOKUP($I162,'Institution Evaluation'!$A$55:$F$346,3,0),IFERROR(VLOOKUP($I162,'Privacy Analyst Evaluation'!$A$46:$F$120,3,0),""))&amp;""</f>
        <v/>
      </c>
      <c r="L162" s="63" t="str">
        <f ca="1">IFERROR(VLOOKUP($I162,'Institution Evaluation'!$A$55:$F$346,4,0),IFERROR(VLOOKUP($I162,'Privacy Analyst Evaluation'!$A$46:$F$120,4,0),""))&amp;""</f>
        <v/>
      </c>
      <c r="M162" s="63" t="str">
        <f ca="1">IFERROR(VLOOKUP($I162,'Institution Evaluation'!$A$55:$F$346,6,0),IFERROR(VLOOKUP($I162,'Privacy Analyst Evaluation'!$A$46:$F$120,6,0),""))&amp;""</f>
        <v/>
      </c>
    </row>
    <row r="163" spans="1:13" x14ac:dyDescent="0.25">
      <c r="A163" s="63" t="str">
        <f>IFERROR(IF($A162+1&gt;'(backend scoring)'!$T$335,"",$A162+1),"")</f>
        <v/>
      </c>
      <c r="B163" s="63" t="e">
        <f ca="1">_xludf.XLOOKUP($A163,'(backend scoring)'!$V$2:$V$333,'(backend scoring)'!$A$2:$A$333,"")</f>
        <v>#NAME?</v>
      </c>
      <c r="C163" s="63" t="str">
        <f ca="1">IFERROR(VLOOKUP($B163,'Institution Evaluation'!$A$55:$F$346,2,0),IFERROR(VLOOKUP($B163,'Privacy Analyst Evaluation'!$A$46:$F$120,2,0),""))&amp;""</f>
        <v/>
      </c>
      <c r="D163" s="63" t="str">
        <f ca="1">IFERROR(VLOOKUP($B163,'Institution Evaluation'!$A$55:$F$346,3,0),IFERROR(VLOOKUP($B163,'Privacy Analyst Evaluation'!$A$46:$F$120,3,0),""))&amp;""</f>
        <v/>
      </c>
      <c r="E163" s="63" t="str">
        <f ca="1">IFERROR(VLOOKUP($B163,'Institution Evaluation'!$A$55:$F$346,4,0),IFERROR(VLOOKUP($B163,'Privacy Analyst Evaluation'!$A$46:$F$120,4,0),""))&amp;""</f>
        <v/>
      </c>
      <c r="F163" s="63" t="str">
        <f ca="1">IFERROR(VLOOKUP($B163,'Institution Evaluation'!$A$55:$F$346,6,0),IFERROR(VLOOKUP($B163,'Privacy Analyst Evaluation'!$A$46:$F$120,6,0),""))&amp;""</f>
        <v/>
      </c>
      <c r="G163" s="227"/>
      <c r="H163" s="63" t="str">
        <f>IFERROR(IF($H162+1&gt;'(backend scoring)'!$Q$335,"",$H162+1),"")</f>
        <v/>
      </c>
      <c r="I163" s="63" t="e">
        <f ca="1">_xludf.XLOOKUP($H163,'(backend scoring)'!$S$2:$S$333,'(backend scoring)'!$A$2:$A$333,"")</f>
        <v>#NAME?</v>
      </c>
      <c r="J163" s="63" t="str">
        <f ca="1">IFERROR(VLOOKUP($I163,'Institution Evaluation'!$A$55:$F$346,2,0),IFERROR(VLOOKUP($I163,'Privacy Analyst Evaluation'!$A$46:$F$120,2,0),""))</f>
        <v/>
      </c>
      <c r="K163" s="63" t="str">
        <f ca="1">IFERROR(VLOOKUP($I163,'Institution Evaluation'!$A$55:$F$346,3,0),IFERROR(VLOOKUP($I163,'Privacy Analyst Evaluation'!$A$46:$F$120,3,0),""))&amp;""</f>
        <v/>
      </c>
      <c r="L163" s="63" t="str">
        <f ca="1">IFERROR(VLOOKUP($I163,'Institution Evaluation'!$A$55:$F$346,4,0),IFERROR(VLOOKUP($I163,'Privacy Analyst Evaluation'!$A$46:$F$120,4,0),""))&amp;""</f>
        <v/>
      </c>
      <c r="M163" s="63" t="str">
        <f ca="1">IFERROR(VLOOKUP($I163,'Institution Evaluation'!$A$55:$F$346,6,0),IFERROR(VLOOKUP($I163,'Privacy Analyst Evaluation'!$A$46:$F$120,6,0),""))&amp;""</f>
        <v/>
      </c>
    </row>
    <row r="164" spans="1:13" x14ac:dyDescent="0.25">
      <c r="A164" s="63" t="str">
        <f>IFERROR(IF($A163+1&gt;'(backend scoring)'!$T$335,"",$A163+1),"")</f>
        <v/>
      </c>
      <c r="B164" s="63" t="e">
        <f ca="1">_xludf.XLOOKUP($A164,'(backend scoring)'!$V$2:$V$333,'(backend scoring)'!$A$2:$A$333,"")</f>
        <v>#NAME?</v>
      </c>
      <c r="C164" s="63" t="str">
        <f ca="1">IFERROR(VLOOKUP($B164,'Institution Evaluation'!$A$55:$F$346,2,0),IFERROR(VLOOKUP($B164,'Privacy Analyst Evaluation'!$A$46:$F$120,2,0),""))&amp;""</f>
        <v/>
      </c>
      <c r="D164" s="63" t="str">
        <f ca="1">IFERROR(VLOOKUP($B164,'Institution Evaluation'!$A$55:$F$346,3,0),IFERROR(VLOOKUP($B164,'Privacy Analyst Evaluation'!$A$46:$F$120,3,0),""))&amp;""</f>
        <v/>
      </c>
      <c r="E164" s="63" t="str">
        <f ca="1">IFERROR(VLOOKUP($B164,'Institution Evaluation'!$A$55:$F$346,4,0),IFERROR(VLOOKUP($B164,'Privacy Analyst Evaluation'!$A$46:$F$120,4,0),""))&amp;""</f>
        <v/>
      </c>
      <c r="F164" s="63" t="str">
        <f ca="1">IFERROR(VLOOKUP($B164,'Institution Evaluation'!$A$55:$F$346,6,0),IFERROR(VLOOKUP($B164,'Privacy Analyst Evaluation'!$A$46:$F$120,6,0),""))&amp;""</f>
        <v/>
      </c>
      <c r="G164" s="227"/>
      <c r="H164" s="63" t="str">
        <f>IFERROR(IF($H163+1&gt;'(backend scoring)'!$Q$335,"",$H163+1),"")</f>
        <v/>
      </c>
      <c r="I164" s="63" t="e">
        <f ca="1">_xludf.XLOOKUP($H164,'(backend scoring)'!$S$2:$S$333,'(backend scoring)'!$A$2:$A$333,"")</f>
        <v>#NAME?</v>
      </c>
      <c r="J164" s="63" t="str">
        <f ca="1">IFERROR(VLOOKUP($I164,'Institution Evaluation'!$A$55:$F$346,2,0),IFERROR(VLOOKUP($I164,'Privacy Analyst Evaluation'!$A$46:$F$120,2,0),""))</f>
        <v/>
      </c>
      <c r="K164" s="63" t="str">
        <f ca="1">IFERROR(VLOOKUP($I164,'Institution Evaluation'!$A$55:$F$346,3,0),IFERROR(VLOOKUP($I164,'Privacy Analyst Evaluation'!$A$46:$F$120,3,0),""))&amp;""</f>
        <v/>
      </c>
      <c r="L164" s="63" t="str">
        <f ca="1">IFERROR(VLOOKUP($I164,'Institution Evaluation'!$A$55:$F$346,4,0),IFERROR(VLOOKUP($I164,'Privacy Analyst Evaluation'!$A$46:$F$120,4,0),""))&amp;""</f>
        <v/>
      </c>
      <c r="M164" s="63" t="str">
        <f ca="1">IFERROR(VLOOKUP($I164,'Institution Evaluation'!$A$55:$F$346,6,0),IFERROR(VLOOKUP($I164,'Privacy Analyst Evaluation'!$A$46:$F$120,6,0),""))&amp;""</f>
        <v/>
      </c>
    </row>
    <row r="165" spans="1:13" x14ac:dyDescent="0.25">
      <c r="A165" s="63" t="str">
        <f>IFERROR(IF($A164+1&gt;'(backend scoring)'!$T$335,"",$A164+1),"")</f>
        <v/>
      </c>
      <c r="B165" s="63" t="e">
        <f ca="1">_xludf.XLOOKUP($A165,'(backend scoring)'!$V$2:$V$333,'(backend scoring)'!$A$2:$A$333,"")</f>
        <v>#NAME?</v>
      </c>
      <c r="C165" s="63" t="str">
        <f ca="1">IFERROR(VLOOKUP($B165,'Institution Evaluation'!$A$55:$F$346,2,0),IFERROR(VLOOKUP($B165,'Privacy Analyst Evaluation'!$A$46:$F$120,2,0),""))&amp;""</f>
        <v/>
      </c>
      <c r="D165" s="63" t="str">
        <f ca="1">IFERROR(VLOOKUP($B165,'Institution Evaluation'!$A$55:$F$346,3,0),IFERROR(VLOOKUP($B165,'Privacy Analyst Evaluation'!$A$46:$F$120,3,0),""))&amp;""</f>
        <v/>
      </c>
      <c r="E165" s="63" t="str">
        <f ca="1">IFERROR(VLOOKUP($B165,'Institution Evaluation'!$A$55:$F$346,4,0),IFERROR(VLOOKUP($B165,'Privacy Analyst Evaluation'!$A$46:$F$120,4,0),""))&amp;""</f>
        <v/>
      </c>
      <c r="F165" s="63" t="str">
        <f ca="1">IFERROR(VLOOKUP($B165,'Institution Evaluation'!$A$55:$F$346,6,0),IFERROR(VLOOKUP($B165,'Privacy Analyst Evaluation'!$A$46:$F$120,6,0),""))&amp;""</f>
        <v/>
      </c>
      <c r="G165" s="227"/>
      <c r="H165" s="63" t="str">
        <f>IFERROR(IF($H164+1&gt;'(backend scoring)'!$Q$335,"",$H164+1),"")</f>
        <v/>
      </c>
      <c r="I165" s="63" t="e">
        <f ca="1">_xludf.XLOOKUP($H165,'(backend scoring)'!$S$2:$S$333,'(backend scoring)'!$A$2:$A$333,"")</f>
        <v>#NAME?</v>
      </c>
      <c r="J165" s="63" t="str">
        <f ca="1">IFERROR(VLOOKUP($I165,'Institution Evaluation'!$A$55:$F$346,2,0),IFERROR(VLOOKUP($I165,'Privacy Analyst Evaluation'!$A$46:$F$120,2,0),""))</f>
        <v/>
      </c>
      <c r="K165" s="63" t="str">
        <f ca="1">IFERROR(VLOOKUP($I165,'Institution Evaluation'!$A$55:$F$346,3,0),IFERROR(VLOOKUP($I165,'Privacy Analyst Evaluation'!$A$46:$F$120,3,0),""))&amp;""</f>
        <v/>
      </c>
      <c r="L165" s="63" t="str">
        <f ca="1">IFERROR(VLOOKUP($I165,'Institution Evaluation'!$A$55:$F$346,4,0),IFERROR(VLOOKUP($I165,'Privacy Analyst Evaluation'!$A$46:$F$120,4,0),""))&amp;""</f>
        <v/>
      </c>
      <c r="M165" s="63" t="str">
        <f ca="1">IFERROR(VLOOKUP($I165,'Institution Evaluation'!$A$55:$F$346,6,0),IFERROR(VLOOKUP($I165,'Privacy Analyst Evaluation'!$A$46:$F$120,6,0),""))&amp;""</f>
        <v/>
      </c>
    </row>
    <row r="166" spans="1:13" x14ac:dyDescent="0.25">
      <c r="A166" s="63" t="str">
        <f>IFERROR(IF($A165+1&gt;'(backend scoring)'!$T$335,"",$A165+1),"")</f>
        <v/>
      </c>
      <c r="B166" s="63" t="e">
        <f ca="1">_xludf.XLOOKUP($A166,'(backend scoring)'!$V$2:$V$333,'(backend scoring)'!$A$2:$A$333,"")</f>
        <v>#NAME?</v>
      </c>
      <c r="C166" s="63" t="str">
        <f ca="1">IFERROR(VLOOKUP($B166,'Institution Evaluation'!$A$55:$F$346,2,0),IFERROR(VLOOKUP($B166,'Privacy Analyst Evaluation'!$A$46:$F$120,2,0),""))&amp;""</f>
        <v/>
      </c>
      <c r="D166" s="63" t="str">
        <f ca="1">IFERROR(VLOOKUP($B166,'Institution Evaluation'!$A$55:$F$346,3,0),IFERROR(VLOOKUP($B166,'Privacy Analyst Evaluation'!$A$46:$F$120,3,0),""))&amp;""</f>
        <v/>
      </c>
      <c r="E166" s="63" t="str">
        <f ca="1">IFERROR(VLOOKUP($B166,'Institution Evaluation'!$A$55:$F$346,4,0),IFERROR(VLOOKUP($B166,'Privacy Analyst Evaluation'!$A$46:$F$120,4,0),""))&amp;""</f>
        <v/>
      </c>
      <c r="F166" s="63" t="str">
        <f ca="1">IFERROR(VLOOKUP($B166,'Institution Evaluation'!$A$55:$F$346,6,0),IFERROR(VLOOKUP($B166,'Privacy Analyst Evaluation'!$A$46:$F$120,6,0),""))&amp;""</f>
        <v/>
      </c>
      <c r="G166" s="227"/>
      <c r="H166" s="63" t="str">
        <f>IFERROR(IF($H165+1&gt;'(backend scoring)'!$Q$335,"",$H165+1),"")</f>
        <v/>
      </c>
      <c r="I166" s="63" t="e">
        <f ca="1">_xludf.XLOOKUP($H166,'(backend scoring)'!$S$2:$S$333,'(backend scoring)'!$A$2:$A$333,"")</f>
        <v>#NAME?</v>
      </c>
      <c r="J166" s="63" t="str">
        <f ca="1">IFERROR(VLOOKUP($I166,'Institution Evaluation'!$A$55:$F$346,2,0),IFERROR(VLOOKUP($I166,'Privacy Analyst Evaluation'!$A$46:$F$120,2,0),""))</f>
        <v/>
      </c>
      <c r="K166" s="63" t="str">
        <f ca="1">IFERROR(VLOOKUP($I166,'Institution Evaluation'!$A$55:$F$346,3,0),IFERROR(VLOOKUP($I166,'Privacy Analyst Evaluation'!$A$46:$F$120,3,0),""))&amp;""</f>
        <v/>
      </c>
      <c r="L166" s="63" t="str">
        <f ca="1">IFERROR(VLOOKUP($I166,'Institution Evaluation'!$A$55:$F$346,4,0),IFERROR(VLOOKUP($I166,'Privacy Analyst Evaluation'!$A$46:$F$120,4,0),""))&amp;""</f>
        <v/>
      </c>
      <c r="M166" s="63" t="str">
        <f ca="1">IFERROR(VLOOKUP($I166,'Institution Evaluation'!$A$55:$F$346,6,0),IFERROR(VLOOKUP($I166,'Privacy Analyst Evaluation'!$A$46:$F$120,6,0),""))&amp;""</f>
        <v/>
      </c>
    </row>
    <row r="167" spans="1:13" x14ac:dyDescent="0.25">
      <c r="A167" s="63" t="str">
        <f>IFERROR(IF($A166+1&gt;'(backend scoring)'!$T$335,"",$A166+1),"")</f>
        <v/>
      </c>
      <c r="B167" s="63" t="e">
        <f ca="1">_xludf.XLOOKUP($A167,'(backend scoring)'!$V$2:$V$333,'(backend scoring)'!$A$2:$A$333,"")</f>
        <v>#NAME?</v>
      </c>
      <c r="C167" s="63" t="str">
        <f ca="1">IFERROR(VLOOKUP($B167,'Institution Evaluation'!$A$55:$F$346,2,0),IFERROR(VLOOKUP($B167,'Privacy Analyst Evaluation'!$A$46:$F$120,2,0),""))&amp;""</f>
        <v/>
      </c>
      <c r="D167" s="63" t="str">
        <f ca="1">IFERROR(VLOOKUP($B167,'Institution Evaluation'!$A$55:$F$346,3,0),IFERROR(VLOOKUP($B167,'Privacy Analyst Evaluation'!$A$46:$F$120,3,0),""))&amp;""</f>
        <v/>
      </c>
      <c r="E167" s="63" t="str">
        <f ca="1">IFERROR(VLOOKUP($B167,'Institution Evaluation'!$A$55:$F$346,4,0),IFERROR(VLOOKUP($B167,'Privacy Analyst Evaluation'!$A$46:$F$120,4,0),""))&amp;""</f>
        <v/>
      </c>
      <c r="F167" s="63" t="str">
        <f ca="1">IFERROR(VLOOKUP($B167,'Institution Evaluation'!$A$55:$F$346,6,0),IFERROR(VLOOKUP($B167,'Privacy Analyst Evaluation'!$A$46:$F$120,6,0),""))&amp;""</f>
        <v/>
      </c>
      <c r="G167" s="227"/>
      <c r="H167" s="63" t="str">
        <f>IFERROR(IF($H166+1&gt;'(backend scoring)'!$Q$335,"",$H166+1),"")</f>
        <v/>
      </c>
      <c r="I167" s="63" t="e">
        <f ca="1">_xludf.XLOOKUP($H167,'(backend scoring)'!$S$2:$S$333,'(backend scoring)'!$A$2:$A$333,"")</f>
        <v>#NAME?</v>
      </c>
      <c r="J167" s="63" t="str">
        <f ca="1">IFERROR(VLOOKUP($I167,'Institution Evaluation'!$A$55:$F$346,2,0),IFERROR(VLOOKUP($I167,'Privacy Analyst Evaluation'!$A$46:$F$120,2,0),""))</f>
        <v/>
      </c>
      <c r="K167" s="63" t="str">
        <f ca="1">IFERROR(VLOOKUP($I167,'Institution Evaluation'!$A$55:$F$346,3,0),IFERROR(VLOOKUP($I167,'Privacy Analyst Evaluation'!$A$46:$F$120,3,0),""))&amp;""</f>
        <v/>
      </c>
      <c r="L167" s="63" t="str">
        <f ca="1">IFERROR(VLOOKUP($I167,'Institution Evaluation'!$A$55:$F$346,4,0),IFERROR(VLOOKUP($I167,'Privacy Analyst Evaluation'!$A$46:$F$120,4,0),""))&amp;""</f>
        <v/>
      </c>
      <c r="M167" s="63" t="str">
        <f ca="1">IFERROR(VLOOKUP($I167,'Institution Evaluation'!$A$55:$F$346,6,0),IFERROR(VLOOKUP($I167,'Privacy Analyst Evaluation'!$A$46:$F$120,6,0),""))&amp;""</f>
        <v/>
      </c>
    </row>
    <row r="168" spans="1:13" x14ac:dyDescent="0.25">
      <c r="A168" s="63" t="str">
        <f>IFERROR(IF($A167+1&gt;'(backend scoring)'!$T$335,"",$A167+1),"")</f>
        <v/>
      </c>
      <c r="B168" s="63" t="e">
        <f ca="1">_xludf.XLOOKUP($A168,'(backend scoring)'!$V$2:$V$333,'(backend scoring)'!$A$2:$A$333,"")</f>
        <v>#NAME?</v>
      </c>
      <c r="C168" s="63" t="str">
        <f ca="1">IFERROR(VLOOKUP($B168,'Institution Evaluation'!$A$55:$F$346,2,0),IFERROR(VLOOKUP($B168,'Privacy Analyst Evaluation'!$A$46:$F$120,2,0),""))&amp;""</f>
        <v/>
      </c>
      <c r="D168" s="63" t="str">
        <f ca="1">IFERROR(VLOOKUP($B168,'Institution Evaluation'!$A$55:$F$346,3,0),IFERROR(VLOOKUP($B168,'Privacy Analyst Evaluation'!$A$46:$F$120,3,0),""))&amp;""</f>
        <v/>
      </c>
      <c r="E168" s="63" t="str">
        <f ca="1">IFERROR(VLOOKUP($B168,'Institution Evaluation'!$A$55:$F$346,4,0),IFERROR(VLOOKUP($B168,'Privacy Analyst Evaluation'!$A$46:$F$120,4,0),""))&amp;""</f>
        <v/>
      </c>
      <c r="F168" s="63" t="str">
        <f ca="1">IFERROR(VLOOKUP($B168,'Institution Evaluation'!$A$55:$F$346,6,0),IFERROR(VLOOKUP($B168,'Privacy Analyst Evaluation'!$A$46:$F$120,6,0),""))&amp;""</f>
        <v/>
      </c>
      <c r="G168" s="227"/>
      <c r="H168" s="63" t="str">
        <f>IFERROR(IF($H167+1&gt;'(backend scoring)'!$Q$335,"",$H167+1),"")</f>
        <v/>
      </c>
      <c r="I168" s="63" t="e">
        <f ca="1">_xludf.XLOOKUP($H168,'(backend scoring)'!$S$2:$S$333,'(backend scoring)'!$A$2:$A$333,"")</f>
        <v>#NAME?</v>
      </c>
      <c r="J168" s="63" t="str">
        <f ca="1">IFERROR(VLOOKUP($I168,'Institution Evaluation'!$A$55:$F$346,2,0),IFERROR(VLOOKUP($I168,'Privacy Analyst Evaluation'!$A$46:$F$120,2,0),""))</f>
        <v/>
      </c>
      <c r="K168" s="63" t="str">
        <f ca="1">IFERROR(VLOOKUP($I168,'Institution Evaluation'!$A$55:$F$346,3,0),IFERROR(VLOOKUP($I168,'Privacy Analyst Evaluation'!$A$46:$F$120,3,0),""))&amp;""</f>
        <v/>
      </c>
      <c r="L168" s="63" t="str">
        <f ca="1">IFERROR(VLOOKUP($I168,'Institution Evaluation'!$A$55:$F$346,4,0),IFERROR(VLOOKUP($I168,'Privacy Analyst Evaluation'!$A$46:$F$120,4,0),""))&amp;""</f>
        <v/>
      </c>
      <c r="M168" s="63" t="str">
        <f ca="1">IFERROR(VLOOKUP($I168,'Institution Evaluation'!$A$55:$F$346,6,0),IFERROR(VLOOKUP($I168,'Privacy Analyst Evaluation'!$A$46:$F$120,6,0),""))&amp;""</f>
        <v/>
      </c>
    </row>
    <row r="169" spans="1:13" x14ac:dyDescent="0.25">
      <c r="A169" s="63" t="str">
        <f>IFERROR(IF($A168+1&gt;'(backend scoring)'!$T$335,"",$A168+1),"")</f>
        <v/>
      </c>
      <c r="B169" s="63" t="e">
        <f ca="1">_xludf.XLOOKUP($A169,'(backend scoring)'!$V$2:$V$333,'(backend scoring)'!$A$2:$A$333,"")</f>
        <v>#NAME?</v>
      </c>
      <c r="C169" s="63" t="str">
        <f ca="1">IFERROR(VLOOKUP($B169,'Institution Evaluation'!$A$55:$F$346,2,0),IFERROR(VLOOKUP($B169,'Privacy Analyst Evaluation'!$A$46:$F$120,2,0),""))&amp;""</f>
        <v/>
      </c>
      <c r="D169" s="63" t="str">
        <f ca="1">IFERROR(VLOOKUP($B169,'Institution Evaluation'!$A$55:$F$346,3,0),IFERROR(VLOOKUP($B169,'Privacy Analyst Evaluation'!$A$46:$F$120,3,0),""))&amp;""</f>
        <v/>
      </c>
      <c r="E169" s="63" t="str">
        <f ca="1">IFERROR(VLOOKUP($B169,'Institution Evaluation'!$A$55:$F$346,4,0),IFERROR(VLOOKUP($B169,'Privacy Analyst Evaluation'!$A$46:$F$120,4,0),""))&amp;""</f>
        <v/>
      </c>
      <c r="F169" s="63" t="str">
        <f ca="1">IFERROR(VLOOKUP($B169,'Institution Evaluation'!$A$55:$F$346,6,0),IFERROR(VLOOKUP($B169,'Privacy Analyst Evaluation'!$A$46:$F$120,6,0),""))&amp;""</f>
        <v/>
      </c>
      <c r="G169" s="227"/>
      <c r="H169" s="63" t="str">
        <f>IFERROR(IF($H168+1&gt;'(backend scoring)'!$Q$335,"",$H168+1),"")</f>
        <v/>
      </c>
      <c r="I169" s="63" t="e">
        <f ca="1">_xludf.XLOOKUP($H169,'(backend scoring)'!$S$2:$S$333,'(backend scoring)'!$A$2:$A$333,"")</f>
        <v>#NAME?</v>
      </c>
      <c r="J169" s="63" t="str">
        <f ca="1">IFERROR(VLOOKUP($I169,'Institution Evaluation'!$A$55:$F$346,2,0),IFERROR(VLOOKUP($I169,'Privacy Analyst Evaluation'!$A$46:$F$120,2,0),""))</f>
        <v/>
      </c>
      <c r="K169" s="63" t="str">
        <f ca="1">IFERROR(VLOOKUP($I169,'Institution Evaluation'!$A$55:$F$346,3,0),IFERROR(VLOOKUP($I169,'Privacy Analyst Evaluation'!$A$46:$F$120,3,0),""))&amp;""</f>
        <v/>
      </c>
      <c r="L169" s="63" t="str">
        <f ca="1">IFERROR(VLOOKUP($I169,'Institution Evaluation'!$A$55:$F$346,4,0),IFERROR(VLOOKUP($I169,'Privacy Analyst Evaluation'!$A$46:$F$120,4,0),""))&amp;""</f>
        <v/>
      </c>
      <c r="M169" s="63" t="str">
        <f ca="1">IFERROR(VLOOKUP($I169,'Institution Evaluation'!$A$55:$F$346,6,0),IFERROR(VLOOKUP($I169,'Privacy Analyst Evaluation'!$A$46:$F$120,6,0),""))&amp;""</f>
        <v/>
      </c>
    </row>
    <row r="170" spans="1:13" x14ac:dyDescent="0.25">
      <c r="A170" s="63" t="str">
        <f>IFERROR(IF($A169+1&gt;'(backend scoring)'!$T$335,"",$A169+1),"")</f>
        <v/>
      </c>
      <c r="B170" s="63" t="e">
        <f ca="1">_xludf.XLOOKUP($A170,'(backend scoring)'!$V$2:$V$333,'(backend scoring)'!$A$2:$A$333,"")</f>
        <v>#NAME?</v>
      </c>
      <c r="C170" s="63" t="str">
        <f ca="1">IFERROR(VLOOKUP($B170,'Institution Evaluation'!$A$55:$F$346,2,0),IFERROR(VLOOKUP($B170,'Privacy Analyst Evaluation'!$A$46:$F$120,2,0),""))&amp;""</f>
        <v/>
      </c>
      <c r="D170" s="63" t="str">
        <f ca="1">IFERROR(VLOOKUP($B170,'Institution Evaluation'!$A$55:$F$346,3,0),IFERROR(VLOOKUP($B170,'Privacy Analyst Evaluation'!$A$46:$F$120,3,0),""))&amp;""</f>
        <v/>
      </c>
      <c r="E170" s="63" t="str">
        <f ca="1">IFERROR(VLOOKUP($B170,'Institution Evaluation'!$A$55:$F$346,4,0),IFERROR(VLOOKUP($B170,'Privacy Analyst Evaluation'!$A$46:$F$120,4,0),""))&amp;""</f>
        <v/>
      </c>
      <c r="F170" s="63" t="str">
        <f ca="1">IFERROR(VLOOKUP($B170,'Institution Evaluation'!$A$55:$F$346,6,0),IFERROR(VLOOKUP($B170,'Privacy Analyst Evaluation'!$A$46:$F$120,6,0),""))&amp;""</f>
        <v/>
      </c>
      <c r="G170" s="227"/>
      <c r="H170" s="63" t="str">
        <f>IFERROR(IF($H169+1&gt;'(backend scoring)'!$Q$335,"",$H169+1),"")</f>
        <v/>
      </c>
      <c r="I170" s="63" t="e">
        <f ca="1">_xludf.XLOOKUP($H170,'(backend scoring)'!$S$2:$S$333,'(backend scoring)'!$A$2:$A$333,"")</f>
        <v>#NAME?</v>
      </c>
      <c r="J170" s="63" t="str">
        <f ca="1">IFERROR(VLOOKUP($I170,'Institution Evaluation'!$A$55:$F$346,2,0),IFERROR(VLOOKUP($I170,'Privacy Analyst Evaluation'!$A$46:$F$120,2,0),""))</f>
        <v/>
      </c>
      <c r="K170" s="63" t="str">
        <f ca="1">IFERROR(VLOOKUP($I170,'Institution Evaluation'!$A$55:$F$346,3,0),IFERROR(VLOOKUP($I170,'Privacy Analyst Evaluation'!$A$46:$F$120,3,0),""))&amp;""</f>
        <v/>
      </c>
      <c r="L170" s="63" t="str">
        <f ca="1">IFERROR(VLOOKUP($I170,'Institution Evaluation'!$A$55:$F$346,4,0),IFERROR(VLOOKUP($I170,'Privacy Analyst Evaluation'!$A$46:$F$120,4,0),""))&amp;""</f>
        <v/>
      </c>
      <c r="M170" s="63" t="str">
        <f ca="1">IFERROR(VLOOKUP($I170,'Institution Evaluation'!$A$55:$F$346,6,0),IFERROR(VLOOKUP($I170,'Privacy Analyst Evaluation'!$A$46:$F$120,6,0),""))&amp;""</f>
        <v/>
      </c>
    </row>
    <row r="171" spans="1:13" x14ac:dyDescent="0.25">
      <c r="A171" s="63" t="str">
        <f>IFERROR(IF($A170+1&gt;'(backend scoring)'!$T$335,"",$A170+1),"")</f>
        <v/>
      </c>
      <c r="B171" s="63" t="e">
        <f ca="1">_xludf.XLOOKUP($A171,'(backend scoring)'!$V$2:$V$333,'(backend scoring)'!$A$2:$A$333,"")</f>
        <v>#NAME?</v>
      </c>
      <c r="C171" s="63" t="str">
        <f ca="1">IFERROR(VLOOKUP($B171,'Institution Evaluation'!$A$55:$F$346,2,0),IFERROR(VLOOKUP($B171,'Privacy Analyst Evaluation'!$A$46:$F$120,2,0),""))&amp;""</f>
        <v/>
      </c>
      <c r="D171" s="63" t="str">
        <f ca="1">IFERROR(VLOOKUP($B171,'Institution Evaluation'!$A$55:$F$346,3,0),IFERROR(VLOOKUP($B171,'Privacy Analyst Evaluation'!$A$46:$F$120,3,0),""))&amp;""</f>
        <v/>
      </c>
      <c r="E171" s="63" t="str">
        <f ca="1">IFERROR(VLOOKUP($B171,'Institution Evaluation'!$A$55:$F$346,4,0),IFERROR(VLOOKUP($B171,'Privacy Analyst Evaluation'!$A$46:$F$120,4,0),""))&amp;""</f>
        <v/>
      </c>
      <c r="F171" s="63" t="str">
        <f ca="1">IFERROR(VLOOKUP($B171,'Institution Evaluation'!$A$55:$F$346,6,0),IFERROR(VLOOKUP($B171,'Privacy Analyst Evaluation'!$A$46:$F$120,6,0),""))&amp;""</f>
        <v/>
      </c>
      <c r="G171" s="227"/>
      <c r="H171" s="63" t="str">
        <f>IFERROR(IF($H170+1&gt;'(backend scoring)'!$Q$335,"",$H170+1),"")</f>
        <v/>
      </c>
      <c r="I171" s="63" t="e">
        <f ca="1">_xludf.XLOOKUP($H171,'(backend scoring)'!$S$2:$S$333,'(backend scoring)'!$A$2:$A$333,"")</f>
        <v>#NAME?</v>
      </c>
      <c r="J171" s="63" t="str">
        <f ca="1">IFERROR(VLOOKUP($I171,'Institution Evaluation'!$A$55:$F$346,2,0),IFERROR(VLOOKUP($I171,'Privacy Analyst Evaluation'!$A$46:$F$120,2,0),""))</f>
        <v/>
      </c>
      <c r="K171" s="63" t="str">
        <f ca="1">IFERROR(VLOOKUP($I171,'Institution Evaluation'!$A$55:$F$346,3,0),IFERROR(VLOOKUP($I171,'Privacy Analyst Evaluation'!$A$46:$F$120,3,0),""))&amp;""</f>
        <v/>
      </c>
      <c r="L171" s="63" t="str">
        <f ca="1">IFERROR(VLOOKUP($I171,'Institution Evaluation'!$A$55:$F$346,4,0),IFERROR(VLOOKUP($I171,'Privacy Analyst Evaluation'!$A$46:$F$120,4,0),""))&amp;""</f>
        <v/>
      </c>
      <c r="M171" s="63" t="str">
        <f ca="1">IFERROR(VLOOKUP($I171,'Institution Evaluation'!$A$55:$F$346,6,0),IFERROR(VLOOKUP($I171,'Privacy Analyst Evaluation'!$A$46:$F$120,6,0),""))&amp;""</f>
        <v/>
      </c>
    </row>
    <row r="172" spans="1:13" x14ac:dyDescent="0.25">
      <c r="A172" s="63" t="str">
        <f>IFERROR(IF($A171+1&gt;'(backend scoring)'!$T$335,"",$A171+1),"")</f>
        <v/>
      </c>
      <c r="B172" s="63" t="e">
        <f ca="1">_xludf.XLOOKUP($A172,'(backend scoring)'!$V$2:$V$333,'(backend scoring)'!$A$2:$A$333,"")</f>
        <v>#NAME?</v>
      </c>
      <c r="C172" s="63" t="str">
        <f ca="1">IFERROR(VLOOKUP($B172,'Institution Evaluation'!$A$55:$F$346,2,0),IFERROR(VLOOKUP($B172,'Privacy Analyst Evaluation'!$A$46:$F$120,2,0),""))&amp;""</f>
        <v/>
      </c>
      <c r="D172" s="63" t="str">
        <f ca="1">IFERROR(VLOOKUP($B172,'Institution Evaluation'!$A$55:$F$346,3,0),IFERROR(VLOOKUP($B172,'Privacy Analyst Evaluation'!$A$46:$F$120,3,0),""))&amp;""</f>
        <v/>
      </c>
      <c r="E172" s="63" t="str">
        <f ca="1">IFERROR(VLOOKUP($B172,'Institution Evaluation'!$A$55:$F$346,4,0),IFERROR(VLOOKUP($B172,'Privacy Analyst Evaluation'!$A$46:$F$120,4,0),""))&amp;""</f>
        <v/>
      </c>
      <c r="F172" s="63" t="str">
        <f ca="1">IFERROR(VLOOKUP($B172,'Institution Evaluation'!$A$55:$F$346,6,0),IFERROR(VLOOKUP($B172,'Privacy Analyst Evaluation'!$A$46:$F$120,6,0),""))&amp;""</f>
        <v/>
      </c>
      <c r="G172" s="227"/>
      <c r="H172" s="63" t="str">
        <f>IFERROR(IF($H171+1&gt;'(backend scoring)'!$Q$335,"",$H171+1),"")</f>
        <v/>
      </c>
      <c r="I172" s="63" t="e">
        <f ca="1">_xludf.XLOOKUP($H172,'(backend scoring)'!$S$2:$S$333,'(backend scoring)'!$A$2:$A$333,"")</f>
        <v>#NAME?</v>
      </c>
      <c r="J172" s="63" t="str">
        <f ca="1">IFERROR(VLOOKUP($I172,'Institution Evaluation'!$A$55:$F$346,2,0),IFERROR(VLOOKUP($I172,'Privacy Analyst Evaluation'!$A$46:$F$120,2,0),""))</f>
        <v/>
      </c>
      <c r="K172" s="63" t="str">
        <f ca="1">IFERROR(VLOOKUP($I172,'Institution Evaluation'!$A$55:$F$346,3,0),IFERROR(VLOOKUP($I172,'Privacy Analyst Evaluation'!$A$46:$F$120,3,0),""))&amp;""</f>
        <v/>
      </c>
      <c r="L172" s="63" t="str">
        <f ca="1">IFERROR(VLOOKUP($I172,'Institution Evaluation'!$A$55:$F$346,4,0),IFERROR(VLOOKUP($I172,'Privacy Analyst Evaluation'!$A$46:$F$120,4,0),""))&amp;""</f>
        <v/>
      </c>
      <c r="M172" s="63" t="str">
        <f ca="1">IFERROR(VLOOKUP($I172,'Institution Evaluation'!$A$55:$F$346,6,0),IFERROR(VLOOKUP($I172,'Privacy Analyst Evaluation'!$A$46:$F$120,6,0),""))&amp;""</f>
        <v/>
      </c>
    </row>
    <row r="173" spans="1:13" x14ac:dyDescent="0.25">
      <c r="A173" s="63" t="str">
        <f>IFERROR(IF($A172+1&gt;'(backend scoring)'!$T$335,"",$A172+1),"")</f>
        <v/>
      </c>
      <c r="B173" s="63" t="e">
        <f ca="1">_xludf.XLOOKUP($A173,'(backend scoring)'!$V$2:$V$333,'(backend scoring)'!$A$2:$A$333,"")</f>
        <v>#NAME?</v>
      </c>
      <c r="C173" s="63" t="str">
        <f ca="1">IFERROR(VLOOKUP($B173,'Institution Evaluation'!$A$55:$F$346,2,0),IFERROR(VLOOKUP($B173,'Privacy Analyst Evaluation'!$A$46:$F$120,2,0),""))&amp;""</f>
        <v/>
      </c>
      <c r="D173" s="63" t="str">
        <f ca="1">IFERROR(VLOOKUP($B173,'Institution Evaluation'!$A$55:$F$346,3,0),IFERROR(VLOOKUP($B173,'Privacy Analyst Evaluation'!$A$46:$F$120,3,0),""))&amp;""</f>
        <v/>
      </c>
      <c r="E173" s="63" t="str">
        <f ca="1">IFERROR(VLOOKUP($B173,'Institution Evaluation'!$A$55:$F$346,4,0),IFERROR(VLOOKUP($B173,'Privacy Analyst Evaluation'!$A$46:$F$120,4,0),""))&amp;""</f>
        <v/>
      </c>
      <c r="F173" s="63" t="str">
        <f ca="1">IFERROR(VLOOKUP($B173,'Institution Evaluation'!$A$55:$F$346,6,0),IFERROR(VLOOKUP($B173,'Privacy Analyst Evaluation'!$A$46:$F$120,6,0),""))&amp;""</f>
        <v/>
      </c>
      <c r="G173" s="227"/>
      <c r="H173" s="63" t="str">
        <f>IFERROR(IF($H172+1&gt;'(backend scoring)'!$Q$335,"",$H172+1),"")</f>
        <v/>
      </c>
      <c r="I173" s="63" t="e">
        <f ca="1">_xludf.XLOOKUP($H173,'(backend scoring)'!$S$2:$S$333,'(backend scoring)'!$A$2:$A$333,"")</f>
        <v>#NAME?</v>
      </c>
      <c r="J173" s="63" t="str">
        <f ca="1">IFERROR(VLOOKUP($I173,'Institution Evaluation'!$A$55:$F$346,2,0),IFERROR(VLOOKUP($I173,'Privacy Analyst Evaluation'!$A$46:$F$120,2,0),""))</f>
        <v/>
      </c>
      <c r="K173" s="63" t="str">
        <f ca="1">IFERROR(VLOOKUP($I173,'Institution Evaluation'!$A$55:$F$346,3,0),IFERROR(VLOOKUP($I173,'Privacy Analyst Evaluation'!$A$46:$F$120,3,0),""))&amp;""</f>
        <v/>
      </c>
      <c r="L173" s="63" t="str">
        <f ca="1">IFERROR(VLOOKUP($I173,'Institution Evaluation'!$A$55:$F$346,4,0),IFERROR(VLOOKUP($I173,'Privacy Analyst Evaluation'!$A$46:$F$120,4,0),""))&amp;""</f>
        <v/>
      </c>
      <c r="M173" s="63" t="str">
        <f ca="1">IFERROR(VLOOKUP($I173,'Institution Evaluation'!$A$55:$F$346,6,0),IFERROR(VLOOKUP($I173,'Privacy Analyst Evaluation'!$A$46:$F$120,6,0),""))&amp;""</f>
        <v/>
      </c>
    </row>
    <row r="174" spans="1:13" x14ac:dyDescent="0.25">
      <c r="A174" s="63" t="str">
        <f>IFERROR(IF($A173+1&gt;'(backend scoring)'!$T$335,"",$A173+1),"")</f>
        <v/>
      </c>
      <c r="B174" s="63" t="e">
        <f ca="1">_xludf.XLOOKUP($A174,'(backend scoring)'!$V$2:$V$333,'(backend scoring)'!$A$2:$A$333,"")</f>
        <v>#NAME?</v>
      </c>
      <c r="C174" s="63" t="str">
        <f ca="1">IFERROR(VLOOKUP($B174,'Institution Evaluation'!$A$55:$F$346,2,0),IFERROR(VLOOKUP($B174,'Privacy Analyst Evaluation'!$A$46:$F$120,2,0),""))&amp;""</f>
        <v/>
      </c>
      <c r="D174" s="63" t="str">
        <f ca="1">IFERROR(VLOOKUP($B174,'Institution Evaluation'!$A$55:$F$346,3,0),IFERROR(VLOOKUP($B174,'Privacy Analyst Evaluation'!$A$46:$F$120,3,0),""))&amp;""</f>
        <v/>
      </c>
      <c r="E174" s="63" t="str">
        <f ca="1">IFERROR(VLOOKUP($B174,'Institution Evaluation'!$A$55:$F$346,4,0),IFERROR(VLOOKUP($B174,'Privacy Analyst Evaluation'!$A$46:$F$120,4,0),""))&amp;""</f>
        <v/>
      </c>
      <c r="F174" s="63" t="str">
        <f ca="1">IFERROR(VLOOKUP($B174,'Institution Evaluation'!$A$55:$F$346,6,0),IFERROR(VLOOKUP($B174,'Privacy Analyst Evaluation'!$A$46:$F$120,6,0),""))&amp;""</f>
        <v/>
      </c>
      <c r="G174" s="227"/>
      <c r="H174" s="63" t="str">
        <f>IFERROR(IF($H173+1&gt;'(backend scoring)'!$Q$335,"",$H173+1),"")</f>
        <v/>
      </c>
      <c r="I174" s="63" t="e">
        <f ca="1">_xludf.XLOOKUP($H174,'(backend scoring)'!$S$2:$S$333,'(backend scoring)'!$A$2:$A$333,"")</f>
        <v>#NAME?</v>
      </c>
      <c r="J174" s="63" t="str">
        <f ca="1">IFERROR(VLOOKUP($I174,'Institution Evaluation'!$A$55:$F$346,2,0),IFERROR(VLOOKUP($I174,'Privacy Analyst Evaluation'!$A$46:$F$120,2,0),""))</f>
        <v/>
      </c>
      <c r="K174" s="63" t="str">
        <f ca="1">IFERROR(VLOOKUP($I174,'Institution Evaluation'!$A$55:$F$346,3,0),IFERROR(VLOOKUP($I174,'Privacy Analyst Evaluation'!$A$46:$F$120,3,0),""))&amp;""</f>
        <v/>
      </c>
      <c r="L174" s="63" t="str">
        <f ca="1">IFERROR(VLOOKUP($I174,'Institution Evaluation'!$A$55:$F$346,4,0),IFERROR(VLOOKUP($I174,'Privacy Analyst Evaluation'!$A$46:$F$120,4,0),""))&amp;""</f>
        <v/>
      </c>
      <c r="M174" s="63" t="str">
        <f ca="1">IFERROR(VLOOKUP($I174,'Institution Evaluation'!$A$55:$F$346,6,0),IFERROR(VLOOKUP($I174,'Privacy Analyst Evaluation'!$A$46:$F$120,6,0),""))&amp;""</f>
        <v/>
      </c>
    </row>
    <row r="175" spans="1:13" x14ac:dyDescent="0.25">
      <c r="A175" s="63" t="str">
        <f>IFERROR(IF($A174+1&gt;'(backend scoring)'!$T$335,"",$A174+1),"")</f>
        <v/>
      </c>
      <c r="B175" s="63" t="e">
        <f ca="1">_xludf.XLOOKUP($A175,'(backend scoring)'!$V$2:$V$333,'(backend scoring)'!$A$2:$A$333,"")</f>
        <v>#NAME?</v>
      </c>
      <c r="C175" s="63" t="str">
        <f ca="1">IFERROR(VLOOKUP($B175,'Institution Evaluation'!$A$55:$F$346,2,0),IFERROR(VLOOKUP($B175,'Privacy Analyst Evaluation'!$A$46:$F$120,2,0),""))&amp;""</f>
        <v/>
      </c>
      <c r="D175" s="63" t="str">
        <f ca="1">IFERROR(VLOOKUP($B175,'Institution Evaluation'!$A$55:$F$346,3,0),IFERROR(VLOOKUP($B175,'Privacy Analyst Evaluation'!$A$46:$F$120,3,0),""))&amp;""</f>
        <v/>
      </c>
      <c r="E175" s="63" t="str">
        <f ca="1">IFERROR(VLOOKUP($B175,'Institution Evaluation'!$A$55:$F$346,4,0),IFERROR(VLOOKUP($B175,'Privacy Analyst Evaluation'!$A$46:$F$120,4,0),""))&amp;""</f>
        <v/>
      </c>
      <c r="F175" s="63" t="str">
        <f ca="1">IFERROR(VLOOKUP($B175,'Institution Evaluation'!$A$55:$F$346,6,0),IFERROR(VLOOKUP($B175,'Privacy Analyst Evaluation'!$A$46:$F$120,6,0),""))&amp;""</f>
        <v/>
      </c>
      <c r="G175" s="227"/>
      <c r="H175" s="63" t="str">
        <f>IFERROR(IF($H174+1&gt;'(backend scoring)'!$Q$335,"",$H174+1),"")</f>
        <v/>
      </c>
      <c r="I175" s="63" t="e">
        <f ca="1">_xludf.XLOOKUP($H175,'(backend scoring)'!$S$2:$S$333,'(backend scoring)'!$A$2:$A$333,"")</f>
        <v>#NAME?</v>
      </c>
      <c r="J175" s="63" t="str">
        <f ca="1">IFERROR(VLOOKUP($I175,'Institution Evaluation'!$A$55:$F$346,2,0),IFERROR(VLOOKUP($I175,'Privacy Analyst Evaluation'!$A$46:$F$120,2,0),""))</f>
        <v/>
      </c>
      <c r="K175" s="63" t="str">
        <f ca="1">IFERROR(VLOOKUP($I175,'Institution Evaluation'!$A$55:$F$346,3,0),IFERROR(VLOOKUP($I175,'Privacy Analyst Evaluation'!$A$46:$F$120,3,0),""))&amp;""</f>
        <v/>
      </c>
      <c r="L175" s="63" t="str">
        <f ca="1">IFERROR(VLOOKUP($I175,'Institution Evaluation'!$A$55:$F$346,4,0),IFERROR(VLOOKUP($I175,'Privacy Analyst Evaluation'!$A$46:$F$120,4,0),""))&amp;""</f>
        <v/>
      </c>
      <c r="M175" s="63" t="str">
        <f ca="1">IFERROR(VLOOKUP($I175,'Institution Evaluation'!$A$55:$F$346,6,0),IFERROR(VLOOKUP($I175,'Privacy Analyst Evaluation'!$A$46:$F$120,6,0),""))&amp;""</f>
        <v/>
      </c>
    </row>
    <row r="176" spans="1:13" x14ac:dyDescent="0.25">
      <c r="A176" s="63" t="str">
        <f>IFERROR(IF($A175+1&gt;'(backend scoring)'!$T$335,"",$A175+1),"")</f>
        <v/>
      </c>
      <c r="B176" s="63" t="e">
        <f ca="1">_xludf.XLOOKUP($A176,'(backend scoring)'!$V$2:$V$333,'(backend scoring)'!$A$2:$A$333,"")</f>
        <v>#NAME?</v>
      </c>
      <c r="C176" s="63" t="str">
        <f ca="1">IFERROR(VLOOKUP($B176,'Institution Evaluation'!$A$55:$F$346,2,0),IFERROR(VLOOKUP($B176,'Privacy Analyst Evaluation'!$A$46:$F$120,2,0),""))&amp;""</f>
        <v/>
      </c>
      <c r="D176" s="63" t="str">
        <f ca="1">IFERROR(VLOOKUP($B176,'Institution Evaluation'!$A$55:$F$346,3,0),IFERROR(VLOOKUP($B176,'Privacy Analyst Evaluation'!$A$46:$F$120,3,0),""))&amp;""</f>
        <v/>
      </c>
      <c r="E176" s="63" t="str">
        <f ca="1">IFERROR(VLOOKUP($B176,'Institution Evaluation'!$A$55:$F$346,4,0),IFERROR(VLOOKUP($B176,'Privacy Analyst Evaluation'!$A$46:$F$120,4,0),""))&amp;""</f>
        <v/>
      </c>
      <c r="F176" s="63" t="str">
        <f ca="1">IFERROR(VLOOKUP($B176,'Institution Evaluation'!$A$55:$F$346,6,0),IFERROR(VLOOKUP($B176,'Privacy Analyst Evaluation'!$A$46:$F$120,6,0),""))&amp;""</f>
        <v/>
      </c>
      <c r="G176" s="227"/>
      <c r="H176" s="63" t="str">
        <f>IFERROR(IF($H175+1&gt;'(backend scoring)'!$Q$335,"",$H175+1),"")</f>
        <v/>
      </c>
      <c r="I176" s="63" t="e">
        <f ca="1">_xludf.XLOOKUP($H176,'(backend scoring)'!$S$2:$S$333,'(backend scoring)'!$A$2:$A$333,"")</f>
        <v>#NAME?</v>
      </c>
      <c r="J176" s="63" t="str">
        <f ca="1">IFERROR(VLOOKUP($I176,'Institution Evaluation'!$A$55:$F$346,2,0),IFERROR(VLOOKUP($I176,'Privacy Analyst Evaluation'!$A$46:$F$120,2,0),""))</f>
        <v/>
      </c>
      <c r="K176" s="63" t="str">
        <f ca="1">IFERROR(VLOOKUP($I176,'Institution Evaluation'!$A$55:$F$346,3,0),IFERROR(VLOOKUP($I176,'Privacy Analyst Evaluation'!$A$46:$F$120,3,0),""))&amp;""</f>
        <v/>
      </c>
      <c r="L176" s="63" t="str">
        <f ca="1">IFERROR(VLOOKUP($I176,'Institution Evaluation'!$A$55:$F$346,4,0),IFERROR(VLOOKUP($I176,'Privacy Analyst Evaluation'!$A$46:$F$120,4,0),""))&amp;""</f>
        <v/>
      </c>
      <c r="M176" s="63" t="str">
        <f ca="1">IFERROR(VLOOKUP($I176,'Institution Evaluation'!$A$55:$F$346,6,0),IFERROR(VLOOKUP($I176,'Privacy Analyst Evaluation'!$A$46:$F$120,6,0),""))&amp;""</f>
        <v/>
      </c>
    </row>
    <row r="177" spans="1:13" x14ac:dyDescent="0.25">
      <c r="A177" s="63" t="str">
        <f>IFERROR(IF($A176+1&gt;'(backend scoring)'!$T$335,"",$A176+1),"")</f>
        <v/>
      </c>
      <c r="B177" s="63" t="e">
        <f ca="1">_xludf.XLOOKUP($A177,'(backend scoring)'!$V$2:$V$333,'(backend scoring)'!$A$2:$A$333,"")</f>
        <v>#NAME?</v>
      </c>
      <c r="C177" s="63" t="str">
        <f ca="1">IFERROR(VLOOKUP($B177,'Institution Evaluation'!$A$55:$F$346,2,0),IFERROR(VLOOKUP($B177,'Privacy Analyst Evaluation'!$A$46:$F$120,2,0),""))&amp;""</f>
        <v/>
      </c>
      <c r="D177" s="63" t="str">
        <f ca="1">IFERROR(VLOOKUP($B177,'Institution Evaluation'!$A$55:$F$346,3,0),IFERROR(VLOOKUP($B177,'Privacy Analyst Evaluation'!$A$46:$F$120,3,0),""))&amp;""</f>
        <v/>
      </c>
      <c r="E177" s="63" t="str">
        <f ca="1">IFERROR(VLOOKUP($B177,'Institution Evaluation'!$A$55:$F$346,4,0),IFERROR(VLOOKUP($B177,'Privacy Analyst Evaluation'!$A$46:$F$120,4,0),""))&amp;""</f>
        <v/>
      </c>
      <c r="F177" s="63" t="str">
        <f ca="1">IFERROR(VLOOKUP($B177,'Institution Evaluation'!$A$55:$F$346,6,0),IFERROR(VLOOKUP($B177,'Privacy Analyst Evaluation'!$A$46:$F$120,6,0),""))&amp;""</f>
        <v/>
      </c>
      <c r="G177" s="227"/>
      <c r="H177" s="63" t="str">
        <f>IFERROR(IF($H176+1&gt;'(backend scoring)'!$Q$335,"",$H176+1),"")</f>
        <v/>
      </c>
      <c r="I177" s="63" t="e">
        <f ca="1">_xludf.XLOOKUP($H177,'(backend scoring)'!$S$2:$S$333,'(backend scoring)'!$A$2:$A$333,"")</f>
        <v>#NAME?</v>
      </c>
      <c r="J177" s="63" t="str">
        <f ca="1">IFERROR(VLOOKUP($I177,'Institution Evaluation'!$A$55:$F$346,2,0),IFERROR(VLOOKUP($I177,'Privacy Analyst Evaluation'!$A$46:$F$120,2,0),""))</f>
        <v/>
      </c>
      <c r="K177" s="63" t="str">
        <f ca="1">IFERROR(VLOOKUP($I177,'Institution Evaluation'!$A$55:$F$346,3,0),IFERROR(VLOOKUP($I177,'Privacy Analyst Evaluation'!$A$46:$F$120,3,0),""))&amp;""</f>
        <v/>
      </c>
      <c r="L177" s="63" t="str">
        <f ca="1">IFERROR(VLOOKUP($I177,'Institution Evaluation'!$A$55:$F$346,4,0),IFERROR(VLOOKUP($I177,'Privacy Analyst Evaluation'!$A$46:$F$120,4,0),""))&amp;""</f>
        <v/>
      </c>
      <c r="M177" s="63" t="str">
        <f ca="1">IFERROR(VLOOKUP($I177,'Institution Evaluation'!$A$55:$F$346,6,0),IFERROR(VLOOKUP($I177,'Privacy Analyst Evaluation'!$A$46:$F$120,6,0),""))&amp;""</f>
        <v/>
      </c>
    </row>
    <row r="178" spans="1:13" x14ac:dyDescent="0.25">
      <c r="A178" s="63" t="str">
        <f>IFERROR(IF($A177+1&gt;'(backend scoring)'!$T$335,"",$A177+1),"")</f>
        <v/>
      </c>
      <c r="B178" s="63" t="e">
        <f ca="1">_xludf.XLOOKUP($A178,'(backend scoring)'!$V$2:$V$333,'(backend scoring)'!$A$2:$A$333,"")</f>
        <v>#NAME?</v>
      </c>
      <c r="C178" s="63" t="str">
        <f ca="1">IFERROR(VLOOKUP($B178,'Institution Evaluation'!$A$55:$F$346,2,0),IFERROR(VLOOKUP($B178,'Privacy Analyst Evaluation'!$A$46:$F$120,2,0),""))&amp;""</f>
        <v/>
      </c>
      <c r="D178" s="63" t="str">
        <f ca="1">IFERROR(VLOOKUP($B178,'Institution Evaluation'!$A$55:$F$346,3,0),IFERROR(VLOOKUP($B178,'Privacy Analyst Evaluation'!$A$46:$F$120,3,0),""))&amp;""</f>
        <v/>
      </c>
      <c r="E178" s="63" t="str">
        <f ca="1">IFERROR(VLOOKUP($B178,'Institution Evaluation'!$A$55:$F$346,4,0),IFERROR(VLOOKUP($B178,'Privacy Analyst Evaluation'!$A$46:$F$120,4,0),""))&amp;""</f>
        <v/>
      </c>
      <c r="F178" s="63" t="str">
        <f ca="1">IFERROR(VLOOKUP($B178,'Institution Evaluation'!$A$55:$F$346,6,0),IFERROR(VLOOKUP($B178,'Privacy Analyst Evaluation'!$A$46:$F$120,6,0),""))&amp;""</f>
        <v/>
      </c>
      <c r="G178" s="227"/>
      <c r="H178" s="63" t="str">
        <f>IFERROR(IF($H177+1&gt;'(backend scoring)'!$Q$335,"",$H177+1),"")</f>
        <v/>
      </c>
      <c r="I178" s="63" t="e">
        <f ca="1">_xludf.XLOOKUP($H178,'(backend scoring)'!$S$2:$S$333,'(backend scoring)'!$A$2:$A$333,"")</f>
        <v>#NAME?</v>
      </c>
      <c r="J178" s="63" t="str">
        <f ca="1">IFERROR(VLOOKUP($I178,'Institution Evaluation'!$A$55:$F$346,2,0),IFERROR(VLOOKUP($I178,'Privacy Analyst Evaluation'!$A$46:$F$120,2,0),""))</f>
        <v/>
      </c>
      <c r="K178" s="63" t="str">
        <f ca="1">IFERROR(VLOOKUP($I178,'Institution Evaluation'!$A$55:$F$346,3,0),IFERROR(VLOOKUP($I178,'Privacy Analyst Evaluation'!$A$46:$F$120,3,0),""))&amp;""</f>
        <v/>
      </c>
      <c r="L178" s="63" t="str">
        <f ca="1">IFERROR(VLOOKUP($I178,'Institution Evaluation'!$A$55:$F$346,4,0),IFERROR(VLOOKUP($I178,'Privacy Analyst Evaluation'!$A$46:$F$120,4,0),""))&amp;""</f>
        <v/>
      </c>
      <c r="M178" s="63" t="str">
        <f ca="1">IFERROR(VLOOKUP($I178,'Institution Evaluation'!$A$55:$F$346,6,0),IFERROR(VLOOKUP($I178,'Privacy Analyst Evaluation'!$A$46:$F$120,6,0),""))&amp;""</f>
        <v/>
      </c>
    </row>
    <row r="179" spans="1:13" x14ac:dyDescent="0.25">
      <c r="A179" s="63" t="str">
        <f>IFERROR(IF($A178+1&gt;'(backend scoring)'!$T$335,"",$A178+1),"")</f>
        <v/>
      </c>
      <c r="B179" s="63" t="e">
        <f ca="1">_xludf.XLOOKUP($A179,'(backend scoring)'!$V$2:$V$333,'(backend scoring)'!$A$2:$A$333,"")</f>
        <v>#NAME?</v>
      </c>
      <c r="C179" s="63" t="str">
        <f ca="1">IFERROR(VLOOKUP($B179,'Institution Evaluation'!$A$55:$F$346,2,0),IFERROR(VLOOKUP($B179,'Privacy Analyst Evaluation'!$A$46:$F$120,2,0),""))&amp;""</f>
        <v/>
      </c>
      <c r="D179" s="63" t="str">
        <f ca="1">IFERROR(VLOOKUP($B179,'Institution Evaluation'!$A$55:$F$346,3,0),IFERROR(VLOOKUP($B179,'Privacy Analyst Evaluation'!$A$46:$F$120,3,0),""))&amp;""</f>
        <v/>
      </c>
      <c r="E179" s="63" t="str">
        <f ca="1">IFERROR(VLOOKUP($B179,'Institution Evaluation'!$A$55:$F$346,4,0),IFERROR(VLOOKUP($B179,'Privacy Analyst Evaluation'!$A$46:$F$120,4,0),""))&amp;""</f>
        <v/>
      </c>
      <c r="F179" s="63" t="str">
        <f ca="1">IFERROR(VLOOKUP($B179,'Institution Evaluation'!$A$55:$F$346,6,0),IFERROR(VLOOKUP($B179,'Privacy Analyst Evaluation'!$A$46:$F$120,6,0),""))&amp;""</f>
        <v/>
      </c>
      <c r="G179" s="227"/>
      <c r="H179" s="63" t="str">
        <f>IFERROR(IF($H178+1&gt;'(backend scoring)'!$Q$335,"",$H178+1),"")</f>
        <v/>
      </c>
      <c r="I179" s="63" t="e">
        <f ca="1">_xludf.XLOOKUP($H179,'(backend scoring)'!$S$2:$S$333,'(backend scoring)'!$A$2:$A$333,"")</f>
        <v>#NAME?</v>
      </c>
      <c r="J179" s="63" t="str">
        <f ca="1">IFERROR(VLOOKUP($I179,'Institution Evaluation'!$A$55:$F$346,2,0),IFERROR(VLOOKUP($I179,'Privacy Analyst Evaluation'!$A$46:$F$120,2,0),""))</f>
        <v/>
      </c>
      <c r="K179" s="63" t="str">
        <f ca="1">IFERROR(VLOOKUP($I179,'Institution Evaluation'!$A$55:$F$346,3,0),IFERROR(VLOOKUP($I179,'Privacy Analyst Evaluation'!$A$46:$F$120,3,0),""))&amp;""</f>
        <v/>
      </c>
      <c r="L179" s="63" t="str">
        <f ca="1">IFERROR(VLOOKUP($I179,'Institution Evaluation'!$A$55:$F$346,4,0),IFERROR(VLOOKUP($I179,'Privacy Analyst Evaluation'!$A$46:$F$120,4,0),""))&amp;""</f>
        <v/>
      </c>
      <c r="M179" s="63" t="str">
        <f ca="1">IFERROR(VLOOKUP($I179,'Institution Evaluation'!$A$55:$F$346,6,0),IFERROR(VLOOKUP($I179,'Privacy Analyst Evaluation'!$A$46:$F$120,6,0),""))&amp;""</f>
        <v/>
      </c>
    </row>
    <row r="180" spans="1:13" x14ac:dyDescent="0.25">
      <c r="A180" s="63" t="str">
        <f>IFERROR(IF($A179+1&gt;'(backend scoring)'!$T$335,"",$A179+1),"")</f>
        <v/>
      </c>
      <c r="B180" s="63" t="e">
        <f ca="1">_xludf.XLOOKUP($A180,'(backend scoring)'!$V$2:$V$333,'(backend scoring)'!$A$2:$A$333,"")</f>
        <v>#NAME?</v>
      </c>
      <c r="C180" s="63" t="str">
        <f ca="1">IFERROR(VLOOKUP($B180,'Institution Evaluation'!$A$55:$F$346,2,0),IFERROR(VLOOKUP($B180,'Privacy Analyst Evaluation'!$A$46:$F$120,2,0),""))&amp;""</f>
        <v/>
      </c>
      <c r="D180" s="63" t="str">
        <f ca="1">IFERROR(VLOOKUP($B180,'Institution Evaluation'!$A$55:$F$346,3,0),IFERROR(VLOOKUP($B180,'Privacy Analyst Evaluation'!$A$46:$F$120,3,0),""))&amp;""</f>
        <v/>
      </c>
      <c r="E180" s="63" t="str">
        <f ca="1">IFERROR(VLOOKUP($B180,'Institution Evaluation'!$A$55:$F$346,4,0),IFERROR(VLOOKUP($B180,'Privacy Analyst Evaluation'!$A$46:$F$120,4,0),""))&amp;""</f>
        <v/>
      </c>
      <c r="F180" s="63" t="str">
        <f ca="1">IFERROR(VLOOKUP($B180,'Institution Evaluation'!$A$55:$F$346,6,0),IFERROR(VLOOKUP($B180,'Privacy Analyst Evaluation'!$A$46:$F$120,6,0),""))&amp;""</f>
        <v/>
      </c>
      <c r="G180" s="227"/>
      <c r="H180" s="63" t="str">
        <f>IFERROR(IF($H179+1&gt;'(backend scoring)'!$Q$335,"",$H179+1),"")</f>
        <v/>
      </c>
      <c r="I180" s="63" t="e">
        <f ca="1">_xludf.XLOOKUP($H180,'(backend scoring)'!$S$2:$S$333,'(backend scoring)'!$A$2:$A$333,"")</f>
        <v>#NAME?</v>
      </c>
      <c r="J180" s="63" t="str">
        <f ca="1">IFERROR(VLOOKUP($I180,'Institution Evaluation'!$A$55:$F$346,2,0),IFERROR(VLOOKUP($I180,'Privacy Analyst Evaluation'!$A$46:$F$120,2,0),""))</f>
        <v/>
      </c>
      <c r="K180" s="63" t="str">
        <f ca="1">IFERROR(VLOOKUP($I180,'Institution Evaluation'!$A$55:$F$346,3,0),IFERROR(VLOOKUP($I180,'Privacy Analyst Evaluation'!$A$46:$F$120,3,0),""))&amp;""</f>
        <v/>
      </c>
      <c r="L180" s="63" t="str">
        <f ca="1">IFERROR(VLOOKUP($I180,'Institution Evaluation'!$A$55:$F$346,4,0),IFERROR(VLOOKUP($I180,'Privacy Analyst Evaluation'!$A$46:$F$120,4,0),""))&amp;""</f>
        <v/>
      </c>
      <c r="M180" s="63" t="str">
        <f ca="1">IFERROR(VLOOKUP($I180,'Institution Evaluation'!$A$55:$F$346,6,0),IFERROR(VLOOKUP($I180,'Privacy Analyst Evaluation'!$A$46:$F$120,6,0),""))&amp;""</f>
        <v/>
      </c>
    </row>
    <row r="181" spans="1:13" x14ac:dyDescent="0.25">
      <c r="A181" s="63" t="str">
        <f>IFERROR(IF($A180+1&gt;'(backend scoring)'!$T$335,"",$A180+1),"")</f>
        <v/>
      </c>
      <c r="B181" s="63" t="e">
        <f ca="1">_xludf.XLOOKUP($A181,'(backend scoring)'!$V$2:$V$333,'(backend scoring)'!$A$2:$A$333,"")</f>
        <v>#NAME?</v>
      </c>
      <c r="C181" s="63" t="str">
        <f ca="1">IFERROR(VLOOKUP($B181,'Institution Evaluation'!$A$55:$F$346,2,0),IFERROR(VLOOKUP($B181,'Privacy Analyst Evaluation'!$A$46:$F$120,2,0),""))&amp;""</f>
        <v/>
      </c>
      <c r="D181" s="63" t="str">
        <f ca="1">IFERROR(VLOOKUP($B181,'Institution Evaluation'!$A$55:$F$346,3,0),IFERROR(VLOOKUP($B181,'Privacy Analyst Evaluation'!$A$46:$F$120,3,0),""))&amp;""</f>
        <v/>
      </c>
      <c r="E181" s="63" t="str">
        <f ca="1">IFERROR(VLOOKUP($B181,'Institution Evaluation'!$A$55:$F$346,4,0),IFERROR(VLOOKUP($B181,'Privacy Analyst Evaluation'!$A$46:$F$120,4,0),""))&amp;""</f>
        <v/>
      </c>
      <c r="F181" s="63" t="str">
        <f ca="1">IFERROR(VLOOKUP($B181,'Institution Evaluation'!$A$55:$F$346,6,0),IFERROR(VLOOKUP($B181,'Privacy Analyst Evaluation'!$A$46:$F$120,6,0),""))&amp;""</f>
        <v/>
      </c>
      <c r="G181" s="227"/>
      <c r="H181" s="63" t="str">
        <f>IFERROR(IF($H180+1&gt;'(backend scoring)'!$Q$335,"",$H180+1),"")</f>
        <v/>
      </c>
      <c r="I181" s="63" t="e">
        <f ca="1">_xludf.XLOOKUP($H181,'(backend scoring)'!$S$2:$S$333,'(backend scoring)'!$A$2:$A$333,"")</f>
        <v>#NAME?</v>
      </c>
      <c r="J181" s="63" t="str">
        <f ca="1">IFERROR(VLOOKUP($I181,'Institution Evaluation'!$A$55:$F$346,2,0),IFERROR(VLOOKUP($I181,'Privacy Analyst Evaluation'!$A$46:$F$120,2,0),""))</f>
        <v/>
      </c>
      <c r="K181" s="63" t="str">
        <f ca="1">IFERROR(VLOOKUP($I181,'Institution Evaluation'!$A$55:$F$346,3,0),IFERROR(VLOOKUP($I181,'Privacy Analyst Evaluation'!$A$46:$F$120,3,0),""))&amp;""</f>
        <v/>
      </c>
      <c r="L181" s="63" t="str">
        <f ca="1">IFERROR(VLOOKUP($I181,'Institution Evaluation'!$A$55:$F$346,4,0),IFERROR(VLOOKUP($I181,'Privacy Analyst Evaluation'!$A$46:$F$120,4,0),""))&amp;""</f>
        <v/>
      </c>
      <c r="M181" s="63" t="str">
        <f ca="1">IFERROR(VLOOKUP($I181,'Institution Evaluation'!$A$55:$F$346,6,0),IFERROR(VLOOKUP($I181,'Privacy Analyst Evaluation'!$A$46:$F$120,6,0),""))&amp;""</f>
        <v/>
      </c>
    </row>
    <row r="182" spans="1:13" x14ac:dyDescent="0.25">
      <c r="A182" s="63" t="str">
        <f>IFERROR(IF($A181+1&gt;'(backend scoring)'!$T$335,"",$A181+1),"")</f>
        <v/>
      </c>
      <c r="B182" s="63" t="e">
        <f ca="1">_xludf.XLOOKUP($A182,'(backend scoring)'!$V$2:$V$333,'(backend scoring)'!$A$2:$A$333,"")</f>
        <v>#NAME?</v>
      </c>
      <c r="C182" s="63" t="str">
        <f ca="1">IFERROR(VLOOKUP($B182,'Institution Evaluation'!$A$55:$F$346,2,0),IFERROR(VLOOKUP($B182,'Privacy Analyst Evaluation'!$A$46:$F$120,2,0),""))&amp;""</f>
        <v/>
      </c>
      <c r="D182" s="63" t="str">
        <f ca="1">IFERROR(VLOOKUP($B182,'Institution Evaluation'!$A$55:$F$346,3,0),IFERROR(VLOOKUP($B182,'Privacy Analyst Evaluation'!$A$46:$F$120,3,0),""))&amp;""</f>
        <v/>
      </c>
      <c r="E182" s="63" t="str">
        <f ca="1">IFERROR(VLOOKUP($B182,'Institution Evaluation'!$A$55:$F$346,4,0),IFERROR(VLOOKUP($B182,'Privacy Analyst Evaluation'!$A$46:$F$120,4,0),""))&amp;""</f>
        <v/>
      </c>
      <c r="F182" s="63" t="str">
        <f ca="1">IFERROR(VLOOKUP($B182,'Institution Evaluation'!$A$55:$F$346,6,0),IFERROR(VLOOKUP($B182,'Privacy Analyst Evaluation'!$A$46:$F$120,6,0),""))&amp;""</f>
        <v/>
      </c>
      <c r="G182" s="227"/>
      <c r="H182" s="63" t="str">
        <f>IFERROR(IF($H181+1&gt;'(backend scoring)'!$Q$335,"",$H181+1),"")</f>
        <v/>
      </c>
      <c r="I182" s="63" t="e">
        <f ca="1">_xludf.XLOOKUP($H182,'(backend scoring)'!$S$2:$S$333,'(backend scoring)'!$A$2:$A$333,"")</f>
        <v>#NAME?</v>
      </c>
      <c r="J182" s="63" t="str">
        <f ca="1">IFERROR(VLOOKUP($I182,'Institution Evaluation'!$A$55:$F$346,2,0),IFERROR(VLOOKUP($I182,'Privacy Analyst Evaluation'!$A$46:$F$120,2,0),""))</f>
        <v/>
      </c>
      <c r="K182" s="63" t="str">
        <f ca="1">IFERROR(VLOOKUP($I182,'Institution Evaluation'!$A$55:$F$346,3,0),IFERROR(VLOOKUP($I182,'Privacy Analyst Evaluation'!$A$46:$F$120,3,0),""))&amp;""</f>
        <v/>
      </c>
      <c r="L182" s="63" t="str">
        <f ca="1">IFERROR(VLOOKUP($I182,'Institution Evaluation'!$A$55:$F$346,4,0),IFERROR(VLOOKUP($I182,'Privacy Analyst Evaluation'!$A$46:$F$120,4,0),""))&amp;""</f>
        <v/>
      </c>
      <c r="M182" s="63" t="str">
        <f ca="1">IFERROR(VLOOKUP($I182,'Institution Evaluation'!$A$55:$F$346,6,0),IFERROR(VLOOKUP($I182,'Privacy Analyst Evaluation'!$A$46:$F$120,6,0),""))&amp;""</f>
        <v/>
      </c>
    </row>
    <row r="183" spans="1:13" x14ac:dyDescent="0.25">
      <c r="A183" s="63" t="str">
        <f>IFERROR(IF($A182+1&gt;'(backend scoring)'!$T$335,"",$A182+1),"")</f>
        <v/>
      </c>
      <c r="B183" s="63" t="e">
        <f ca="1">_xludf.XLOOKUP($A183,'(backend scoring)'!$V$2:$V$333,'(backend scoring)'!$A$2:$A$333,"")</f>
        <v>#NAME?</v>
      </c>
      <c r="C183" s="63" t="str">
        <f ca="1">IFERROR(VLOOKUP($B183,'Institution Evaluation'!$A$55:$F$346,2,0),IFERROR(VLOOKUP($B183,'Privacy Analyst Evaluation'!$A$46:$F$120,2,0),""))&amp;""</f>
        <v/>
      </c>
      <c r="D183" s="63" t="str">
        <f ca="1">IFERROR(VLOOKUP($B183,'Institution Evaluation'!$A$55:$F$346,3,0),IFERROR(VLOOKUP($B183,'Privacy Analyst Evaluation'!$A$46:$F$120,3,0),""))&amp;""</f>
        <v/>
      </c>
      <c r="E183" s="63" t="str">
        <f ca="1">IFERROR(VLOOKUP($B183,'Institution Evaluation'!$A$55:$F$346,4,0),IFERROR(VLOOKUP($B183,'Privacy Analyst Evaluation'!$A$46:$F$120,4,0),""))&amp;""</f>
        <v/>
      </c>
      <c r="F183" s="63" t="str">
        <f ca="1">IFERROR(VLOOKUP($B183,'Institution Evaluation'!$A$55:$F$346,6,0),IFERROR(VLOOKUP($B183,'Privacy Analyst Evaluation'!$A$46:$F$120,6,0),""))&amp;""</f>
        <v/>
      </c>
      <c r="G183" s="227"/>
      <c r="H183" s="63" t="str">
        <f>IFERROR(IF($H182+1&gt;'(backend scoring)'!$Q$335,"",$H182+1),"")</f>
        <v/>
      </c>
      <c r="I183" s="63" t="e">
        <f ca="1">_xludf.XLOOKUP($H183,'(backend scoring)'!$S$2:$S$333,'(backend scoring)'!$A$2:$A$333,"")</f>
        <v>#NAME?</v>
      </c>
      <c r="J183" s="63" t="str">
        <f ca="1">IFERROR(VLOOKUP($I183,'Institution Evaluation'!$A$55:$F$346,2,0),IFERROR(VLOOKUP($I183,'Privacy Analyst Evaluation'!$A$46:$F$120,2,0),""))</f>
        <v/>
      </c>
      <c r="K183" s="63" t="str">
        <f ca="1">IFERROR(VLOOKUP($I183,'Institution Evaluation'!$A$55:$F$346,3,0),IFERROR(VLOOKUP($I183,'Privacy Analyst Evaluation'!$A$46:$F$120,3,0),""))&amp;""</f>
        <v/>
      </c>
      <c r="L183" s="63" t="str">
        <f ca="1">IFERROR(VLOOKUP($I183,'Institution Evaluation'!$A$55:$F$346,4,0),IFERROR(VLOOKUP($I183,'Privacy Analyst Evaluation'!$A$46:$F$120,4,0),""))&amp;""</f>
        <v/>
      </c>
      <c r="M183" s="63" t="str">
        <f ca="1">IFERROR(VLOOKUP($I183,'Institution Evaluation'!$A$55:$F$346,6,0),IFERROR(VLOOKUP($I183,'Privacy Analyst Evaluation'!$A$46:$F$120,6,0),""))&amp;""</f>
        <v/>
      </c>
    </row>
    <row r="184" spans="1:13" x14ac:dyDescent="0.25">
      <c r="A184" s="63" t="str">
        <f>IFERROR(IF($A183+1&gt;'(backend scoring)'!$T$335,"",$A183+1),"")</f>
        <v/>
      </c>
      <c r="B184" s="63" t="e">
        <f ca="1">_xludf.XLOOKUP($A184,'(backend scoring)'!$V$2:$V$333,'(backend scoring)'!$A$2:$A$333,"")</f>
        <v>#NAME?</v>
      </c>
      <c r="C184" s="63" t="str">
        <f ca="1">IFERROR(VLOOKUP($B184,'Institution Evaluation'!$A$55:$F$346,2,0),IFERROR(VLOOKUP($B184,'Privacy Analyst Evaluation'!$A$46:$F$120,2,0),""))&amp;""</f>
        <v/>
      </c>
      <c r="D184" s="63" t="str">
        <f ca="1">IFERROR(VLOOKUP($B184,'Institution Evaluation'!$A$55:$F$346,3,0),IFERROR(VLOOKUP($B184,'Privacy Analyst Evaluation'!$A$46:$F$120,3,0),""))&amp;""</f>
        <v/>
      </c>
      <c r="E184" s="63" t="str">
        <f ca="1">IFERROR(VLOOKUP($B184,'Institution Evaluation'!$A$55:$F$346,4,0),IFERROR(VLOOKUP($B184,'Privacy Analyst Evaluation'!$A$46:$F$120,4,0),""))&amp;""</f>
        <v/>
      </c>
      <c r="F184" s="63" t="str">
        <f ca="1">IFERROR(VLOOKUP($B184,'Institution Evaluation'!$A$55:$F$346,6,0),IFERROR(VLOOKUP($B184,'Privacy Analyst Evaluation'!$A$46:$F$120,6,0),""))&amp;""</f>
        <v/>
      </c>
      <c r="G184" s="227"/>
      <c r="H184" s="63" t="str">
        <f>IFERROR(IF($H183+1&gt;'(backend scoring)'!$Q$335,"",$H183+1),"")</f>
        <v/>
      </c>
      <c r="I184" s="63" t="e">
        <f ca="1">_xludf.XLOOKUP($H184,'(backend scoring)'!$S$2:$S$333,'(backend scoring)'!$A$2:$A$333,"")</f>
        <v>#NAME?</v>
      </c>
      <c r="J184" s="63" t="str">
        <f ca="1">IFERROR(VLOOKUP($I184,'Institution Evaluation'!$A$55:$F$346,2,0),IFERROR(VLOOKUP($I184,'Privacy Analyst Evaluation'!$A$46:$F$120,2,0),""))</f>
        <v/>
      </c>
      <c r="K184" s="63" t="str">
        <f ca="1">IFERROR(VLOOKUP($I184,'Institution Evaluation'!$A$55:$F$346,3,0),IFERROR(VLOOKUP($I184,'Privacy Analyst Evaluation'!$A$46:$F$120,3,0),""))&amp;""</f>
        <v/>
      </c>
      <c r="L184" s="63" t="str">
        <f ca="1">IFERROR(VLOOKUP($I184,'Institution Evaluation'!$A$55:$F$346,4,0),IFERROR(VLOOKUP($I184,'Privacy Analyst Evaluation'!$A$46:$F$120,4,0),""))&amp;""</f>
        <v/>
      </c>
      <c r="M184" s="63" t="str">
        <f ca="1">IFERROR(VLOOKUP($I184,'Institution Evaluation'!$A$55:$F$346,6,0),IFERROR(VLOOKUP($I184,'Privacy Analyst Evaluation'!$A$46:$F$120,6,0),""))&amp;""</f>
        <v/>
      </c>
    </row>
    <row r="185" spans="1:13" x14ac:dyDescent="0.25">
      <c r="A185" s="63" t="str">
        <f>IFERROR(IF($A184+1&gt;'(backend scoring)'!$T$335,"",$A184+1),"")</f>
        <v/>
      </c>
      <c r="B185" s="63" t="e">
        <f ca="1">_xludf.XLOOKUP($A185,'(backend scoring)'!$V$2:$V$333,'(backend scoring)'!$A$2:$A$333,"")</f>
        <v>#NAME?</v>
      </c>
      <c r="C185" s="63" t="str">
        <f ca="1">IFERROR(VLOOKUP($B185,'Institution Evaluation'!$A$55:$F$346,2,0),IFERROR(VLOOKUP($B185,'Privacy Analyst Evaluation'!$A$46:$F$120,2,0),""))&amp;""</f>
        <v/>
      </c>
      <c r="D185" s="63" t="str">
        <f ca="1">IFERROR(VLOOKUP($B185,'Institution Evaluation'!$A$55:$F$346,3,0),IFERROR(VLOOKUP($B185,'Privacy Analyst Evaluation'!$A$46:$F$120,3,0),""))&amp;""</f>
        <v/>
      </c>
      <c r="E185" s="63" t="str">
        <f ca="1">IFERROR(VLOOKUP($B185,'Institution Evaluation'!$A$55:$F$346,4,0),IFERROR(VLOOKUP($B185,'Privacy Analyst Evaluation'!$A$46:$F$120,4,0),""))&amp;""</f>
        <v/>
      </c>
      <c r="F185" s="63" t="str">
        <f ca="1">IFERROR(VLOOKUP($B185,'Institution Evaluation'!$A$55:$F$346,6,0),IFERROR(VLOOKUP($B185,'Privacy Analyst Evaluation'!$A$46:$F$120,6,0),""))&amp;""</f>
        <v/>
      </c>
      <c r="G185" s="227"/>
      <c r="H185" s="63" t="str">
        <f>IFERROR(IF($H184+1&gt;'(backend scoring)'!$Q$335,"",$H184+1),"")</f>
        <v/>
      </c>
      <c r="I185" s="63" t="e">
        <f ca="1">_xludf.XLOOKUP($H185,'(backend scoring)'!$S$2:$S$333,'(backend scoring)'!$A$2:$A$333,"")</f>
        <v>#NAME?</v>
      </c>
      <c r="J185" s="63" t="str">
        <f ca="1">IFERROR(VLOOKUP($I185,'Institution Evaluation'!$A$55:$F$346,2,0),IFERROR(VLOOKUP($I185,'Privacy Analyst Evaluation'!$A$46:$F$120,2,0),""))</f>
        <v/>
      </c>
      <c r="K185" s="63" t="str">
        <f ca="1">IFERROR(VLOOKUP($I185,'Institution Evaluation'!$A$55:$F$346,3,0),IFERROR(VLOOKUP($I185,'Privacy Analyst Evaluation'!$A$46:$F$120,3,0),""))&amp;""</f>
        <v/>
      </c>
      <c r="L185" s="63" t="str">
        <f ca="1">IFERROR(VLOOKUP($I185,'Institution Evaluation'!$A$55:$F$346,4,0),IFERROR(VLOOKUP($I185,'Privacy Analyst Evaluation'!$A$46:$F$120,4,0),""))&amp;""</f>
        <v/>
      </c>
      <c r="M185" s="63" t="str">
        <f ca="1">IFERROR(VLOOKUP($I185,'Institution Evaluation'!$A$55:$F$346,6,0),IFERROR(VLOOKUP($I185,'Privacy Analyst Evaluation'!$A$46:$F$120,6,0),""))&amp;""</f>
        <v/>
      </c>
    </row>
    <row r="186" spans="1:13" x14ac:dyDescent="0.25">
      <c r="A186" s="63" t="str">
        <f>IFERROR(IF($A185+1&gt;'(backend scoring)'!$T$335,"",$A185+1),"")</f>
        <v/>
      </c>
      <c r="B186" s="63" t="e">
        <f ca="1">_xludf.XLOOKUP($A186,'(backend scoring)'!$V$2:$V$333,'(backend scoring)'!$A$2:$A$333,"")</f>
        <v>#NAME?</v>
      </c>
      <c r="C186" s="63" t="str">
        <f ca="1">IFERROR(VLOOKUP($B186,'Institution Evaluation'!$A$55:$F$346,2,0),IFERROR(VLOOKUP($B186,'Privacy Analyst Evaluation'!$A$46:$F$120,2,0),""))&amp;""</f>
        <v/>
      </c>
      <c r="D186" s="63" t="str">
        <f ca="1">IFERROR(VLOOKUP($B186,'Institution Evaluation'!$A$55:$F$346,3,0),IFERROR(VLOOKUP($B186,'Privacy Analyst Evaluation'!$A$46:$F$120,3,0),""))&amp;""</f>
        <v/>
      </c>
      <c r="E186" s="63" t="str">
        <f ca="1">IFERROR(VLOOKUP($B186,'Institution Evaluation'!$A$55:$F$346,4,0),IFERROR(VLOOKUP($B186,'Privacy Analyst Evaluation'!$A$46:$F$120,4,0),""))&amp;""</f>
        <v/>
      </c>
      <c r="F186" s="63" t="str">
        <f ca="1">IFERROR(VLOOKUP($B186,'Institution Evaluation'!$A$55:$F$346,6,0),IFERROR(VLOOKUP($B186,'Privacy Analyst Evaluation'!$A$46:$F$120,6,0),""))&amp;""</f>
        <v/>
      </c>
      <c r="G186" s="227"/>
      <c r="H186" s="63" t="str">
        <f>IFERROR(IF($H185+1&gt;'(backend scoring)'!$Q$335,"",$H185+1),"")</f>
        <v/>
      </c>
      <c r="I186" s="63" t="e">
        <f ca="1">_xludf.XLOOKUP($H186,'(backend scoring)'!$S$2:$S$333,'(backend scoring)'!$A$2:$A$333,"")</f>
        <v>#NAME?</v>
      </c>
      <c r="J186" s="63" t="str">
        <f ca="1">IFERROR(VLOOKUP($I186,'Institution Evaluation'!$A$55:$F$346,2,0),IFERROR(VLOOKUP($I186,'Privacy Analyst Evaluation'!$A$46:$F$120,2,0),""))</f>
        <v/>
      </c>
      <c r="K186" s="63" t="str">
        <f ca="1">IFERROR(VLOOKUP($I186,'Institution Evaluation'!$A$55:$F$346,3,0),IFERROR(VLOOKUP($I186,'Privacy Analyst Evaluation'!$A$46:$F$120,3,0),""))&amp;""</f>
        <v/>
      </c>
      <c r="L186" s="63" t="str">
        <f ca="1">IFERROR(VLOOKUP($I186,'Institution Evaluation'!$A$55:$F$346,4,0),IFERROR(VLOOKUP($I186,'Privacy Analyst Evaluation'!$A$46:$F$120,4,0),""))&amp;""</f>
        <v/>
      </c>
      <c r="M186" s="63" t="str">
        <f ca="1">IFERROR(VLOOKUP($I186,'Institution Evaluation'!$A$55:$F$346,6,0),IFERROR(VLOOKUP($I186,'Privacy Analyst Evaluation'!$A$46:$F$120,6,0),""))&amp;""</f>
        <v/>
      </c>
    </row>
    <row r="187" spans="1:13" x14ac:dyDescent="0.25">
      <c r="A187" s="63" t="str">
        <f>IFERROR(IF($A186+1&gt;'(backend scoring)'!$T$335,"",$A186+1),"")</f>
        <v/>
      </c>
      <c r="B187" s="63" t="e">
        <f ca="1">_xludf.XLOOKUP($A187,'(backend scoring)'!$V$2:$V$333,'(backend scoring)'!$A$2:$A$333,"")</f>
        <v>#NAME?</v>
      </c>
      <c r="C187" s="63" t="str">
        <f ca="1">IFERROR(VLOOKUP($B187,'Institution Evaluation'!$A$55:$F$346,2,0),IFERROR(VLOOKUP($B187,'Privacy Analyst Evaluation'!$A$46:$F$120,2,0),""))&amp;""</f>
        <v/>
      </c>
      <c r="D187" s="63" t="str">
        <f ca="1">IFERROR(VLOOKUP($B187,'Institution Evaluation'!$A$55:$F$346,3,0),IFERROR(VLOOKUP($B187,'Privacy Analyst Evaluation'!$A$46:$F$120,3,0),""))&amp;""</f>
        <v/>
      </c>
      <c r="E187" s="63" t="str">
        <f ca="1">IFERROR(VLOOKUP($B187,'Institution Evaluation'!$A$55:$F$346,4,0),IFERROR(VLOOKUP($B187,'Privacy Analyst Evaluation'!$A$46:$F$120,4,0),""))&amp;""</f>
        <v/>
      </c>
      <c r="F187" s="63" t="str">
        <f ca="1">IFERROR(VLOOKUP($B187,'Institution Evaluation'!$A$55:$F$346,6,0),IFERROR(VLOOKUP($B187,'Privacy Analyst Evaluation'!$A$46:$F$120,6,0),""))&amp;""</f>
        <v/>
      </c>
      <c r="G187" s="227"/>
      <c r="H187" s="63" t="str">
        <f>IFERROR(IF($H186+1&gt;'(backend scoring)'!$Q$335,"",$H186+1),"")</f>
        <v/>
      </c>
      <c r="I187" s="63" t="e">
        <f ca="1">_xludf.XLOOKUP($H187,'(backend scoring)'!$S$2:$S$333,'(backend scoring)'!$A$2:$A$333,"")</f>
        <v>#NAME?</v>
      </c>
      <c r="J187" s="63" t="str">
        <f ca="1">IFERROR(VLOOKUP($I187,'Institution Evaluation'!$A$55:$F$346,2,0),IFERROR(VLOOKUP($I187,'Privacy Analyst Evaluation'!$A$46:$F$120,2,0),""))</f>
        <v/>
      </c>
      <c r="K187" s="63" t="str">
        <f ca="1">IFERROR(VLOOKUP($I187,'Institution Evaluation'!$A$55:$F$346,3,0),IFERROR(VLOOKUP($I187,'Privacy Analyst Evaluation'!$A$46:$F$120,3,0),""))&amp;""</f>
        <v/>
      </c>
      <c r="L187" s="63" t="str">
        <f ca="1">IFERROR(VLOOKUP($I187,'Institution Evaluation'!$A$55:$F$346,4,0),IFERROR(VLOOKUP($I187,'Privacy Analyst Evaluation'!$A$46:$F$120,4,0),""))&amp;""</f>
        <v/>
      </c>
      <c r="M187" s="63" t="str">
        <f ca="1">IFERROR(VLOOKUP($I187,'Institution Evaluation'!$A$55:$F$346,6,0),IFERROR(VLOOKUP($I187,'Privacy Analyst Evaluation'!$A$46:$F$120,6,0),""))&amp;""</f>
        <v/>
      </c>
    </row>
    <row r="188" spans="1:13" x14ac:dyDescent="0.25">
      <c r="A188" s="63" t="str">
        <f>IFERROR(IF($A187+1&gt;'(backend scoring)'!$T$335,"",$A187+1),"")</f>
        <v/>
      </c>
      <c r="B188" s="63" t="e">
        <f ca="1">_xludf.XLOOKUP($A188,'(backend scoring)'!$V$2:$V$333,'(backend scoring)'!$A$2:$A$333,"")</f>
        <v>#NAME?</v>
      </c>
      <c r="C188" s="63" t="str">
        <f ca="1">IFERROR(VLOOKUP($B188,'Institution Evaluation'!$A$55:$F$346,2,0),IFERROR(VLOOKUP($B188,'Privacy Analyst Evaluation'!$A$46:$F$120,2,0),""))&amp;""</f>
        <v/>
      </c>
      <c r="D188" s="63" t="str">
        <f ca="1">IFERROR(VLOOKUP($B188,'Institution Evaluation'!$A$55:$F$346,3,0),IFERROR(VLOOKUP($B188,'Privacy Analyst Evaluation'!$A$46:$F$120,3,0),""))&amp;""</f>
        <v/>
      </c>
      <c r="E188" s="63" t="str">
        <f ca="1">IFERROR(VLOOKUP($B188,'Institution Evaluation'!$A$55:$F$346,4,0),IFERROR(VLOOKUP($B188,'Privacy Analyst Evaluation'!$A$46:$F$120,4,0),""))&amp;""</f>
        <v/>
      </c>
      <c r="F188" s="63" t="str">
        <f ca="1">IFERROR(VLOOKUP($B188,'Institution Evaluation'!$A$55:$F$346,6,0),IFERROR(VLOOKUP($B188,'Privacy Analyst Evaluation'!$A$46:$F$120,6,0),""))&amp;""</f>
        <v/>
      </c>
      <c r="G188" s="227"/>
      <c r="H188" s="63" t="str">
        <f>IFERROR(IF($H187+1&gt;'(backend scoring)'!$Q$335,"",$H187+1),"")</f>
        <v/>
      </c>
      <c r="I188" s="63" t="e">
        <f ca="1">_xludf.XLOOKUP($H188,'(backend scoring)'!$S$2:$S$333,'(backend scoring)'!$A$2:$A$333,"")</f>
        <v>#NAME?</v>
      </c>
      <c r="J188" s="63" t="str">
        <f ca="1">IFERROR(VLOOKUP($I188,'Institution Evaluation'!$A$55:$F$346,2,0),IFERROR(VLOOKUP($I188,'Privacy Analyst Evaluation'!$A$46:$F$120,2,0),""))</f>
        <v/>
      </c>
      <c r="K188" s="63" t="str">
        <f ca="1">IFERROR(VLOOKUP($I188,'Institution Evaluation'!$A$55:$F$346,3,0),IFERROR(VLOOKUP($I188,'Privacy Analyst Evaluation'!$A$46:$F$120,3,0),""))&amp;""</f>
        <v/>
      </c>
      <c r="L188" s="63" t="str">
        <f ca="1">IFERROR(VLOOKUP($I188,'Institution Evaluation'!$A$55:$F$346,4,0),IFERROR(VLOOKUP($I188,'Privacy Analyst Evaluation'!$A$46:$F$120,4,0),""))&amp;""</f>
        <v/>
      </c>
      <c r="M188" s="63" t="str">
        <f ca="1">IFERROR(VLOOKUP($I188,'Institution Evaluation'!$A$55:$F$346,6,0),IFERROR(VLOOKUP($I188,'Privacy Analyst Evaluation'!$A$46:$F$120,6,0),""))&amp;""</f>
        <v/>
      </c>
    </row>
    <row r="189" spans="1:13" x14ac:dyDescent="0.25">
      <c r="A189" s="63" t="str">
        <f>IFERROR(IF($A188+1&gt;'(backend scoring)'!$T$335,"",$A188+1),"")</f>
        <v/>
      </c>
      <c r="B189" s="63" t="e">
        <f ca="1">_xludf.XLOOKUP($A189,'(backend scoring)'!$V$2:$V$333,'(backend scoring)'!$A$2:$A$333,"")</f>
        <v>#NAME?</v>
      </c>
      <c r="C189" s="63" t="str">
        <f ca="1">IFERROR(VLOOKUP($B189,'Institution Evaluation'!$A$55:$F$346,2,0),IFERROR(VLOOKUP($B189,'Privacy Analyst Evaluation'!$A$46:$F$120,2,0),""))&amp;""</f>
        <v/>
      </c>
      <c r="D189" s="63" t="str">
        <f ca="1">IFERROR(VLOOKUP($B189,'Institution Evaluation'!$A$55:$F$346,3,0),IFERROR(VLOOKUP($B189,'Privacy Analyst Evaluation'!$A$46:$F$120,3,0),""))&amp;""</f>
        <v/>
      </c>
      <c r="E189" s="63" t="str">
        <f ca="1">IFERROR(VLOOKUP($B189,'Institution Evaluation'!$A$55:$F$346,4,0),IFERROR(VLOOKUP($B189,'Privacy Analyst Evaluation'!$A$46:$F$120,4,0),""))&amp;""</f>
        <v/>
      </c>
      <c r="F189" s="63" t="str">
        <f ca="1">IFERROR(VLOOKUP($B189,'Institution Evaluation'!$A$55:$F$346,6,0),IFERROR(VLOOKUP($B189,'Privacy Analyst Evaluation'!$A$46:$F$120,6,0),""))&amp;""</f>
        <v/>
      </c>
      <c r="G189" s="227"/>
      <c r="H189" s="63" t="str">
        <f>IFERROR(IF($H188+1&gt;'(backend scoring)'!$Q$335,"",$H188+1),"")</f>
        <v/>
      </c>
      <c r="I189" s="63" t="e">
        <f ca="1">_xludf.XLOOKUP($H189,'(backend scoring)'!$S$2:$S$333,'(backend scoring)'!$A$2:$A$333,"")</f>
        <v>#NAME?</v>
      </c>
      <c r="J189" s="63" t="str">
        <f ca="1">IFERROR(VLOOKUP($I189,'Institution Evaluation'!$A$55:$F$346,2,0),IFERROR(VLOOKUP($I189,'Privacy Analyst Evaluation'!$A$46:$F$120,2,0),""))</f>
        <v/>
      </c>
      <c r="K189" s="63" t="str">
        <f ca="1">IFERROR(VLOOKUP($I189,'Institution Evaluation'!$A$55:$F$346,3,0),IFERROR(VLOOKUP($I189,'Privacy Analyst Evaluation'!$A$46:$F$120,3,0),""))&amp;""</f>
        <v/>
      </c>
      <c r="L189" s="63" t="str">
        <f ca="1">IFERROR(VLOOKUP($I189,'Institution Evaluation'!$A$55:$F$346,4,0),IFERROR(VLOOKUP($I189,'Privacy Analyst Evaluation'!$A$46:$F$120,4,0),""))&amp;""</f>
        <v/>
      </c>
      <c r="M189" s="63" t="str">
        <f ca="1">IFERROR(VLOOKUP($I189,'Institution Evaluation'!$A$55:$F$346,6,0),IFERROR(VLOOKUP($I189,'Privacy Analyst Evaluation'!$A$46:$F$120,6,0),""))&amp;""</f>
        <v/>
      </c>
    </row>
    <row r="190" spans="1:13" x14ac:dyDescent="0.25">
      <c r="A190" s="63" t="str">
        <f>IFERROR(IF($A189+1&gt;'(backend scoring)'!$T$335,"",$A189+1),"")</f>
        <v/>
      </c>
      <c r="B190" s="63" t="e">
        <f ca="1">_xludf.XLOOKUP($A190,'(backend scoring)'!$V$2:$V$333,'(backend scoring)'!$A$2:$A$333,"")</f>
        <v>#NAME?</v>
      </c>
      <c r="C190" s="63" t="str">
        <f ca="1">IFERROR(VLOOKUP($B190,'Institution Evaluation'!$A$55:$F$346,2,0),IFERROR(VLOOKUP($B190,'Privacy Analyst Evaluation'!$A$46:$F$120,2,0),""))&amp;""</f>
        <v/>
      </c>
      <c r="D190" s="63" t="str">
        <f ca="1">IFERROR(VLOOKUP($B190,'Institution Evaluation'!$A$55:$F$346,3,0),IFERROR(VLOOKUP($B190,'Privacy Analyst Evaluation'!$A$46:$F$120,3,0),""))&amp;""</f>
        <v/>
      </c>
      <c r="E190" s="63" t="str">
        <f ca="1">IFERROR(VLOOKUP($B190,'Institution Evaluation'!$A$55:$F$346,4,0),IFERROR(VLOOKUP($B190,'Privacy Analyst Evaluation'!$A$46:$F$120,4,0),""))&amp;""</f>
        <v/>
      </c>
      <c r="F190" s="63" t="str">
        <f ca="1">IFERROR(VLOOKUP($B190,'Institution Evaluation'!$A$55:$F$346,6,0),IFERROR(VLOOKUP($B190,'Privacy Analyst Evaluation'!$A$46:$F$120,6,0),""))&amp;""</f>
        <v/>
      </c>
      <c r="G190" s="227"/>
      <c r="H190" s="63" t="str">
        <f>IFERROR(IF($H189+1&gt;'(backend scoring)'!$Q$335,"",$H189+1),"")</f>
        <v/>
      </c>
      <c r="I190" s="63" t="e">
        <f ca="1">_xludf.XLOOKUP($H190,'(backend scoring)'!$S$2:$S$333,'(backend scoring)'!$A$2:$A$333,"")</f>
        <v>#NAME?</v>
      </c>
      <c r="J190" s="63" t="str">
        <f ca="1">IFERROR(VLOOKUP($I190,'Institution Evaluation'!$A$55:$F$346,2,0),IFERROR(VLOOKUP($I190,'Privacy Analyst Evaluation'!$A$46:$F$120,2,0),""))</f>
        <v/>
      </c>
      <c r="K190" s="63" t="str">
        <f ca="1">IFERROR(VLOOKUP($I190,'Institution Evaluation'!$A$55:$F$346,3,0),IFERROR(VLOOKUP($I190,'Privacy Analyst Evaluation'!$A$46:$F$120,3,0),""))&amp;""</f>
        <v/>
      </c>
      <c r="L190" s="63" t="str">
        <f ca="1">IFERROR(VLOOKUP($I190,'Institution Evaluation'!$A$55:$F$346,4,0),IFERROR(VLOOKUP($I190,'Privacy Analyst Evaluation'!$A$46:$F$120,4,0),""))&amp;""</f>
        <v/>
      </c>
      <c r="M190" s="63" t="str">
        <f ca="1">IFERROR(VLOOKUP($I190,'Institution Evaluation'!$A$55:$F$346,6,0),IFERROR(VLOOKUP($I190,'Privacy Analyst Evaluation'!$A$46:$F$120,6,0),""))&amp;""</f>
        <v/>
      </c>
    </row>
    <row r="191" spans="1:13" x14ac:dyDescent="0.25">
      <c r="A191" s="63" t="str">
        <f>IFERROR(IF($A190+1&gt;'(backend scoring)'!$T$335,"",$A190+1),"")</f>
        <v/>
      </c>
      <c r="B191" s="63" t="e">
        <f ca="1">_xludf.XLOOKUP($A191,'(backend scoring)'!$V$2:$V$333,'(backend scoring)'!$A$2:$A$333,"")</f>
        <v>#NAME?</v>
      </c>
      <c r="C191" s="63" t="str">
        <f ca="1">IFERROR(VLOOKUP($B191,'Institution Evaluation'!$A$55:$F$346,2,0),IFERROR(VLOOKUP($B191,'Privacy Analyst Evaluation'!$A$46:$F$120,2,0),""))&amp;""</f>
        <v/>
      </c>
      <c r="D191" s="63" t="str">
        <f ca="1">IFERROR(VLOOKUP($B191,'Institution Evaluation'!$A$55:$F$346,3,0),IFERROR(VLOOKUP($B191,'Privacy Analyst Evaluation'!$A$46:$F$120,3,0),""))&amp;""</f>
        <v/>
      </c>
      <c r="E191" s="63" t="str">
        <f ca="1">IFERROR(VLOOKUP($B191,'Institution Evaluation'!$A$55:$F$346,4,0),IFERROR(VLOOKUP($B191,'Privacy Analyst Evaluation'!$A$46:$F$120,4,0),""))&amp;""</f>
        <v/>
      </c>
      <c r="F191" s="63" t="str">
        <f ca="1">IFERROR(VLOOKUP($B191,'Institution Evaluation'!$A$55:$F$346,6,0),IFERROR(VLOOKUP($B191,'Privacy Analyst Evaluation'!$A$46:$F$120,6,0),""))&amp;""</f>
        <v/>
      </c>
      <c r="G191" s="227"/>
      <c r="H191" s="63" t="str">
        <f>IFERROR(IF($H190+1&gt;'(backend scoring)'!$Q$335,"",$H190+1),"")</f>
        <v/>
      </c>
      <c r="I191" s="63" t="e">
        <f ca="1">_xludf.XLOOKUP($H191,'(backend scoring)'!$S$2:$S$333,'(backend scoring)'!$A$2:$A$333,"")</f>
        <v>#NAME?</v>
      </c>
      <c r="J191" s="63" t="str">
        <f ca="1">IFERROR(VLOOKUP($I191,'Institution Evaluation'!$A$55:$F$346,2,0),IFERROR(VLOOKUP($I191,'Privacy Analyst Evaluation'!$A$46:$F$120,2,0),""))</f>
        <v/>
      </c>
      <c r="K191" s="63" t="str">
        <f ca="1">IFERROR(VLOOKUP($I191,'Institution Evaluation'!$A$55:$F$346,3,0),IFERROR(VLOOKUP($I191,'Privacy Analyst Evaluation'!$A$46:$F$120,3,0),""))&amp;""</f>
        <v/>
      </c>
      <c r="L191" s="63" t="str">
        <f ca="1">IFERROR(VLOOKUP($I191,'Institution Evaluation'!$A$55:$F$346,4,0),IFERROR(VLOOKUP($I191,'Privacy Analyst Evaluation'!$A$46:$F$120,4,0),""))&amp;""</f>
        <v/>
      </c>
      <c r="M191" s="63" t="str">
        <f ca="1">IFERROR(VLOOKUP($I191,'Institution Evaluation'!$A$55:$F$346,6,0),IFERROR(VLOOKUP($I191,'Privacy Analyst Evaluation'!$A$46:$F$120,6,0),""))&amp;""</f>
        <v/>
      </c>
    </row>
    <row r="192" spans="1:13" x14ac:dyDescent="0.25">
      <c r="A192" s="63" t="str">
        <f>IFERROR(IF($A191+1&gt;'(backend scoring)'!$T$335,"",$A191+1),"")</f>
        <v/>
      </c>
      <c r="B192" s="63" t="e">
        <f ca="1">_xludf.XLOOKUP($A192,'(backend scoring)'!$V$2:$V$333,'(backend scoring)'!$A$2:$A$333,"")</f>
        <v>#NAME?</v>
      </c>
      <c r="C192" s="63" t="str">
        <f ca="1">IFERROR(VLOOKUP($B192,'Institution Evaluation'!$A$55:$F$346,2,0),IFERROR(VLOOKUP($B192,'Privacy Analyst Evaluation'!$A$46:$F$120,2,0),""))&amp;""</f>
        <v/>
      </c>
      <c r="D192" s="63" t="str">
        <f ca="1">IFERROR(VLOOKUP($B192,'Institution Evaluation'!$A$55:$F$346,3,0),IFERROR(VLOOKUP($B192,'Privacy Analyst Evaluation'!$A$46:$F$120,3,0),""))&amp;""</f>
        <v/>
      </c>
      <c r="E192" s="63" t="str">
        <f ca="1">IFERROR(VLOOKUP($B192,'Institution Evaluation'!$A$55:$F$346,4,0),IFERROR(VLOOKUP($B192,'Privacy Analyst Evaluation'!$A$46:$F$120,4,0),""))&amp;""</f>
        <v/>
      </c>
      <c r="F192" s="63" t="str">
        <f ca="1">IFERROR(VLOOKUP($B192,'Institution Evaluation'!$A$55:$F$346,6,0),IFERROR(VLOOKUP($B192,'Privacy Analyst Evaluation'!$A$46:$F$120,6,0),""))&amp;""</f>
        <v/>
      </c>
      <c r="G192" s="227"/>
      <c r="H192" s="63" t="str">
        <f>IFERROR(IF($H191+1&gt;'(backend scoring)'!$Q$335,"",$H191+1),"")</f>
        <v/>
      </c>
      <c r="I192" s="63" t="e">
        <f ca="1">_xludf.XLOOKUP($H192,'(backend scoring)'!$S$2:$S$333,'(backend scoring)'!$A$2:$A$333,"")</f>
        <v>#NAME?</v>
      </c>
      <c r="J192" s="63" t="str">
        <f ca="1">IFERROR(VLOOKUP($I192,'Institution Evaluation'!$A$55:$F$346,2,0),IFERROR(VLOOKUP($I192,'Privacy Analyst Evaluation'!$A$46:$F$120,2,0),""))</f>
        <v/>
      </c>
      <c r="K192" s="63" t="str">
        <f ca="1">IFERROR(VLOOKUP($I192,'Institution Evaluation'!$A$55:$F$346,3,0),IFERROR(VLOOKUP($I192,'Privacy Analyst Evaluation'!$A$46:$F$120,3,0),""))&amp;""</f>
        <v/>
      </c>
      <c r="L192" s="63" t="str">
        <f ca="1">IFERROR(VLOOKUP($I192,'Institution Evaluation'!$A$55:$F$346,4,0),IFERROR(VLOOKUP($I192,'Privacy Analyst Evaluation'!$A$46:$F$120,4,0),""))&amp;""</f>
        <v/>
      </c>
      <c r="M192" s="63" t="str">
        <f ca="1">IFERROR(VLOOKUP($I192,'Institution Evaluation'!$A$55:$F$346,6,0),IFERROR(VLOOKUP($I192,'Privacy Analyst Evaluation'!$A$46:$F$120,6,0),""))&amp;""</f>
        <v/>
      </c>
    </row>
    <row r="193" spans="1:13" x14ac:dyDescent="0.25">
      <c r="A193" s="63" t="str">
        <f>IFERROR(IF($A192+1&gt;'(backend scoring)'!$T$335,"",$A192+1),"")</f>
        <v/>
      </c>
      <c r="B193" s="63" t="e">
        <f ca="1">_xludf.XLOOKUP($A193,'(backend scoring)'!$V$2:$V$333,'(backend scoring)'!$A$2:$A$333,"")</f>
        <v>#NAME?</v>
      </c>
      <c r="C193" s="63" t="str">
        <f ca="1">IFERROR(VLOOKUP($B193,'Institution Evaluation'!$A$55:$F$346,2,0),IFERROR(VLOOKUP($B193,'Privacy Analyst Evaluation'!$A$46:$F$120,2,0),""))&amp;""</f>
        <v/>
      </c>
      <c r="D193" s="63" t="str">
        <f ca="1">IFERROR(VLOOKUP($B193,'Institution Evaluation'!$A$55:$F$346,3,0),IFERROR(VLOOKUP($B193,'Privacy Analyst Evaluation'!$A$46:$F$120,3,0),""))&amp;""</f>
        <v/>
      </c>
      <c r="E193" s="63" t="str">
        <f ca="1">IFERROR(VLOOKUP($B193,'Institution Evaluation'!$A$55:$F$346,4,0),IFERROR(VLOOKUP($B193,'Privacy Analyst Evaluation'!$A$46:$F$120,4,0),""))&amp;""</f>
        <v/>
      </c>
      <c r="F193" s="63" t="str">
        <f ca="1">IFERROR(VLOOKUP($B193,'Institution Evaluation'!$A$55:$F$346,6,0),IFERROR(VLOOKUP($B193,'Privacy Analyst Evaluation'!$A$46:$F$120,6,0),""))&amp;""</f>
        <v/>
      </c>
      <c r="G193" s="227"/>
      <c r="H193" s="63" t="str">
        <f>IFERROR(IF($H192+1&gt;'(backend scoring)'!$Q$335,"",$H192+1),"")</f>
        <v/>
      </c>
      <c r="I193" s="63" t="e">
        <f ca="1">_xludf.XLOOKUP($H193,'(backend scoring)'!$S$2:$S$333,'(backend scoring)'!$A$2:$A$333,"")</f>
        <v>#NAME?</v>
      </c>
      <c r="J193" s="63" t="str">
        <f ca="1">IFERROR(VLOOKUP($I193,'Institution Evaluation'!$A$55:$F$346,2,0),IFERROR(VLOOKUP($I193,'Privacy Analyst Evaluation'!$A$46:$F$120,2,0),""))</f>
        <v/>
      </c>
      <c r="K193" s="63" t="str">
        <f ca="1">IFERROR(VLOOKUP($I193,'Institution Evaluation'!$A$55:$F$346,3,0),IFERROR(VLOOKUP($I193,'Privacy Analyst Evaluation'!$A$46:$F$120,3,0),""))&amp;""</f>
        <v/>
      </c>
      <c r="L193" s="63" t="str">
        <f ca="1">IFERROR(VLOOKUP($I193,'Institution Evaluation'!$A$55:$F$346,4,0),IFERROR(VLOOKUP($I193,'Privacy Analyst Evaluation'!$A$46:$F$120,4,0),""))&amp;""</f>
        <v/>
      </c>
      <c r="M193" s="63" t="str">
        <f ca="1">IFERROR(VLOOKUP($I193,'Institution Evaluation'!$A$55:$F$346,6,0),IFERROR(VLOOKUP($I193,'Privacy Analyst Evaluation'!$A$46:$F$120,6,0),""))&amp;""</f>
        <v/>
      </c>
    </row>
    <row r="194" spans="1:13" x14ac:dyDescent="0.25">
      <c r="A194" s="63" t="str">
        <f>IFERROR(IF($A193+1&gt;'(backend scoring)'!$T$335,"",$A193+1),"")</f>
        <v/>
      </c>
      <c r="B194" s="63" t="e">
        <f ca="1">_xludf.XLOOKUP($A194,'(backend scoring)'!$V$2:$V$333,'(backend scoring)'!$A$2:$A$333,"")</f>
        <v>#NAME?</v>
      </c>
      <c r="C194" s="63" t="str">
        <f ca="1">IFERROR(VLOOKUP($B194,'Institution Evaluation'!$A$55:$F$346,2,0),IFERROR(VLOOKUP($B194,'Privacy Analyst Evaluation'!$A$46:$F$120,2,0),""))&amp;""</f>
        <v/>
      </c>
      <c r="D194" s="63" t="str">
        <f ca="1">IFERROR(VLOOKUP($B194,'Institution Evaluation'!$A$55:$F$346,3,0),IFERROR(VLOOKUP($B194,'Privacy Analyst Evaluation'!$A$46:$F$120,3,0),""))&amp;""</f>
        <v/>
      </c>
      <c r="E194" s="63" t="str">
        <f ca="1">IFERROR(VLOOKUP($B194,'Institution Evaluation'!$A$55:$F$346,4,0),IFERROR(VLOOKUP($B194,'Privacy Analyst Evaluation'!$A$46:$F$120,4,0),""))&amp;""</f>
        <v/>
      </c>
      <c r="F194" s="63" t="str">
        <f ca="1">IFERROR(VLOOKUP($B194,'Institution Evaluation'!$A$55:$F$346,6,0),IFERROR(VLOOKUP($B194,'Privacy Analyst Evaluation'!$A$46:$F$120,6,0),""))&amp;""</f>
        <v/>
      </c>
      <c r="G194" s="227"/>
      <c r="H194" s="63" t="str">
        <f>IFERROR(IF($H193+1&gt;'(backend scoring)'!$Q$335,"",$H193+1),"")</f>
        <v/>
      </c>
      <c r="I194" s="63" t="e">
        <f ca="1">_xludf.XLOOKUP($H194,'(backend scoring)'!$S$2:$S$333,'(backend scoring)'!$A$2:$A$333,"")</f>
        <v>#NAME?</v>
      </c>
      <c r="J194" s="63" t="str">
        <f ca="1">IFERROR(VLOOKUP($I194,'Institution Evaluation'!$A$55:$F$346,2,0),IFERROR(VLOOKUP($I194,'Privacy Analyst Evaluation'!$A$46:$F$120,2,0),""))</f>
        <v/>
      </c>
      <c r="K194" s="63" t="str">
        <f ca="1">IFERROR(VLOOKUP($I194,'Institution Evaluation'!$A$55:$F$346,3,0),IFERROR(VLOOKUP($I194,'Privacy Analyst Evaluation'!$A$46:$F$120,3,0),""))&amp;""</f>
        <v/>
      </c>
      <c r="L194" s="63" t="str">
        <f ca="1">IFERROR(VLOOKUP($I194,'Institution Evaluation'!$A$55:$F$346,4,0),IFERROR(VLOOKUP($I194,'Privacy Analyst Evaluation'!$A$46:$F$120,4,0),""))&amp;""</f>
        <v/>
      </c>
      <c r="M194" s="63" t="str">
        <f ca="1">IFERROR(VLOOKUP($I194,'Institution Evaluation'!$A$55:$F$346,6,0),IFERROR(VLOOKUP($I194,'Privacy Analyst Evaluation'!$A$46:$F$120,6,0),""))&amp;""</f>
        <v/>
      </c>
    </row>
    <row r="195" spans="1:13" x14ac:dyDescent="0.25">
      <c r="A195" s="63" t="str">
        <f>IFERROR(IF($A194+1&gt;'(backend scoring)'!$T$335,"",$A194+1),"")</f>
        <v/>
      </c>
      <c r="B195" s="63" t="e">
        <f ca="1">_xludf.XLOOKUP($A195,'(backend scoring)'!$V$2:$V$333,'(backend scoring)'!$A$2:$A$333,"")</f>
        <v>#NAME?</v>
      </c>
      <c r="C195" s="63" t="str">
        <f ca="1">IFERROR(VLOOKUP($B195,'Institution Evaluation'!$A$55:$F$346,2,0),IFERROR(VLOOKUP($B195,'Privacy Analyst Evaluation'!$A$46:$F$120,2,0),""))&amp;""</f>
        <v/>
      </c>
      <c r="D195" s="63" t="str">
        <f ca="1">IFERROR(VLOOKUP($B195,'Institution Evaluation'!$A$55:$F$346,3,0),IFERROR(VLOOKUP($B195,'Privacy Analyst Evaluation'!$A$46:$F$120,3,0),""))&amp;""</f>
        <v/>
      </c>
      <c r="E195" s="63" t="str">
        <f ca="1">IFERROR(VLOOKUP($B195,'Institution Evaluation'!$A$55:$F$346,4,0),IFERROR(VLOOKUP($B195,'Privacy Analyst Evaluation'!$A$46:$F$120,4,0),""))&amp;""</f>
        <v/>
      </c>
      <c r="F195" s="63" t="str">
        <f ca="1">IFERROR(VLOOKUP($B195,'Institution Evaluation'!$A$55:$F$346,6,0),IFERROR(VLOOKUP($B195,'Privacy Analyst Evaluation'!$A$46:$F$120,6,0),""))&amp;""</f>
        <v/>
      </c>
      <c r="G195" s="227"/>
      <c r="H195" s="63" t="str">
        <f>IFERROR(IF($H194+1&gt;'(backend scoring)'!$Q$335,"",$H194+1),"")</f>
        <v/>
      </c>
      <c r="I195" s="63" t="e">
        <f ca="1">_xludf.XLOOKUP($H195,'(backend scoring)'!$S$2:$S$333,'(backend scoring)'!$A$2:$A$333,"")</f>
        <v>#NAME?</v>
      </c>
      <c r="J195" s="63" t="str">
        <f ca="1">IFERROR(VLOOKUP($I195,'Institution Evaluation'!$A$55:$F$346,2,0),IFERROR(VLOOKUP($I195,'Privacy Analyst Evaluation'!$A$46:$F$120,2,0),""))</f>
        <v/>
      </c>
      <c r="K195" s="63" t="str">
        <f ca="1">IFERROR(VLOOKUP($I195,'Institution Evaluation'!$A$55:$F$346,3,0),IFERROR(VLOOKUP($I195,'Privacy Analyst Evaluation'!$A$46:$F$120,3,0),""))&amp;""</f>
        <v/>
      </c>
      <c r="L195" s="63" t="str">
        <f ca="1">IFERROR(VLOOKUP($I195,'Institution Evaluation'!$A$55:$F$346,4,0),IFERROR(VLOOKUP($I195,'Privacy Analyst Evaluation'!$A$46:$F$120,4,0),""))&amp;""</f>
        <v/>
      </c>
      <c r="M195" s="63" t="str">
        <f ca="1">IFERROR(VLOOKUP($I195,'Institution Evaluation'!$A$55:$F$346,6,0),IFERROR(VLOOKUP($I195,'Privacy Analyst Evaluation'!$A$46:$F$120,6,0),""))&amp;""</f>
        <v/>
      </c>
    </row>
    <row r="196" spans="1:13" x14ac:dyDescent="0.25">
      <c r="A196" s="63" t="str">
        <f>IFERROR(IF($A195+1&gt;'(backend scoring)'!$T$335,"",$A195+1),"")</f>
        <v/>
      </c>
      <c r="B196" s="63" t="e">
        <f ca="1">_xludf.XLOOKUP($A196,'(backend scoring)'!$V$2:$V$333,'(backend scoring)'!$A$2:$A$333,"")</f>
        <v>#NAME?</v>
      </c>
      <c r="C196" s="63" t="str">
        <f ca="1">IFERROR(VLOOKUP($B196,'Institution Evaluation'!$A$55:$F$346,2,0),IFERROR(VLOOKUP($B196,'Privacy Analyst Evaluation'!$A$46:$F$120,2,0),""))&amp;""</f>
        <v/>
      </c>
      <c r="D196" s="63" t="str">
        <f ca="1">IFERROR(VLOOKUP($B196,'Institution Evaluation'!$A$55:$F$346,3,0),IFERROR(VLOOKUP($B196,'Privacy Analyst Evaluation'!$A$46:$F$120,3,0),""))&amp;""</f>
        <v/>
      </c>
      <c r="E196" s="63" t="str">
        <f ca="1">IFERROR(VLOOKUP($B196,'Institution Evaluation'!$A$55:$F$346,4,0),IFERROR(VLOOKUP($B196,'Privacy Analyst Evaluation'!$A$46:$F$120,4,0),""))&amp;""</f>
        <v/>
      </c>
      <c r="F196" s="63" t="str">
        <f ca="1">IFERROR(VLOOKUP($B196,'Institution Evaluation'!$A$55:$F$346,6,0),IFERROR(VLOOKUP($B196,'Privacy Analyst Evaluation'!$A$46:$F$120,6,0),""))&amp;""</f>
        <v/>
      </c>
      <c r="G196" s="227"/>
      <c r="H196" s="63" t="str">
        <f>IFERROR(IF($H195+1&gt;'(backend scoring)'!$Q$335,"",$H195+1),"")</f>
        <v/>
      </c>
      <c r="I196" s="63" t="e">
        <f ca="1">_xludf.XLOOKUP($H196,'(backend scoring)'!$S$2:$S$333,'(backend scoring)'!$A$2:$A$333,"")</f>
        <v>#NAME?</v>
      </c>
      <c r="J196" s="63" t="str">
        <f ca="1">IFERROR(VLOOKUP($I196,'Institution Evaluation'!$A$55:$F$346,2,0),IFERROR(VLOOKUP($I196,'Privacy Analyst Evaluation'!$A$46:$F$120,2,0),""))</f>
        <v/>
      </c>
      <c r="K196" s="63" t="str">
        <f ca="1">IFERROR(VLOOKUP($I196,'Institution Evaluation'!$A$55:$F$346,3,0),IFERROR(VLOOKUP($I196,'Privacy Analyst Evaluation'!$A$46:$F$120,3,0),""))&amp;""</f>
        <v/>
      </c>
      <c r="L196" s="63" t="str">
        <f ca="1">IFERROR(VLOOKUP($I196,'Institution Evaluation'!$A$55:$F$346,4,0),IFERROR(VLOOKUP($I196,'Privacy Analyst Evaluation'!$A$46:$F$120,4,0),""))&amp;""</f>
        <v/>
      </c>
      <c r="M196" s="63" t="str">
        <f ca="1">IFERROR(VLOOKUP($I196,'Institution Evaluation'!$A$55:$F$346,6,0),IFERROR(VLOOKUP($I196,'Privacy Analyst Evaluation'!$A$46:$F$120,6,0),""))&amp;""</f>
        <v/>
      </c>
    </row>
    <row r="197" spans="1:13" x14ac:dyDescent="0.25">
      <c r="A197" s="63" t="str">
        <f>IFERROR(IF($A196+1&gt;'(backend scoring)'!$T$335,"",$A196+1),"")</f>
        <v/>
      </c>
      <c r="B197" s="63" t="e">
        <f ca="1">_xludf.XLOOKUP($A197,'(backend scoring)'!$V$2:$V$333,'(backend scoring)'!$A$2:$A$333,"")</f>
        <v>#NAME?</v>
      </c>
      <c r="C197" s="63" t="str">
        <f ca="1">IFERROR(VLOOKUP($B197,'Institution Evaluation'!$A$55:$F$346,2,0),IFERROR(VLOOKUP($B197,'Privacy Analyst Evaluation'!$A$46:$F$120,2,0),""))&amp;""</f>
        <v/>
      </c>
      <c r="D197" s="63" t="str">
        <f ca="1">IFERROR(VLOOKUP($B197,'Institution Evaluation'!$A$55:$F$346,3,0),IFERROR(VLOOKUP($B197,'Privacy Analyst Evaluation'!$A$46:$F$120,3,0),""))&amp;""</f>
        <v/>
      </c>
      <c r="E197" s="63" t="str">
        <f ca="1">IFERROR(VLOOKUP($B197,'Institution Evaluation'!$A$55:$F$346,4,0),IFERROR(VLOOKUP($B197,'Privacy Analyst Evaluation'!$A$46:$F$120,4,0),""))&amp;""</f>
        <v/>
      </c>
      <c r="F197" s="63" t="str">
        <f ca="1">IFERROR(VLOOKUP($B197,'Institution Evaluation'!$A$55:$F$346,6,0),IFERROR(VLOOKUP($B197,'Privacy Analyst Evaluation'!$A$46:$F$120,6,0),""))&amp;""</f>
        <v/>
      </c>
      <c r="G197" s="227"/>
      <c r="H197" s="63" t="str">
        <f>IFERROR(IF($H196+1&gt;'(backend scoring)'!$Q$335,"",$H196+1),"")</f>
        <v/>
      </c>
      <c r="I197" s="63" t="e">
        <f ca="1">_xludf.XLOOKUP($H197,'(backend scoring)'!$S$2:$S$333,'(backend scoring)'!$A$2:$A$333,"")</f>
        <v>#NAME?</v>
      </c>
      <c r="J197" s="63" t="str">
        <f ca="1">IFERROR(VLOOKUP($I197,'Institution Evaluation'!$A$55:$F$346,2,0),IFERROR(VLOOKUP($I197,'Privacy Analyst Evaluation'!$A$46:$F$120,2,0),""))</f>
        <v/>
      </c>
      <c r="K197" s="63" t="str">
        <f ca="1">IFERROR(VLOOKUP($I197,'Institution Evaluation'!$A$55:$F$346,3,0),IFERROR(VLOOKUP($I197,'Privacy Analyst Evaluation'!$A$46:$F$120,3,0),""))&amp;""</f>
        <v/>
      </c>
      <c r="L197" s="63" t="str">
        <f ca="1">IFERROR(VLOOKUP($I197,'Institution Evaluation'!$A$55:$F$346,4,0),IFERROR(VLOOKUP($I197,'Privacy Analyst Evaluation'!$A$46:$F$120,4,0),""))&amp;""</f>
        <v/>
      </c>
      <c r="M197" s="63" t="str">
        <f ca="1">IFERROR(VLOOKUP($I197,'Institution Evaluation'!$A$55:$F$346,6,0),IFERROR(VLOOKUP($I197,'Privacy Analyst Evaluation'!$A$46:$F$120,6,0),""))&amp;""</f>
        <v/>
      </c>
    </row>
    <row r="198" spans="1:13" x14ac:dyDescent="0.25">
      <c r="A198" s="63" t="str">
        <f>IFERROR(IF($A197+1&gt;'(backend scoring)'!$T$335,"",$A197+1),"")</f>
        <v/>
      </c>
      <c r="B198" s="63" t="e">
        <f ca="1">_xludf.XLOOKUP($A198,'(backend scoring)'!$V$2:$V$333,'(backend scoring)'!$A$2:$A$333,"")</f>
        <v>#NAME?</v>
      </c>
      <c r="C198" s="63" t="str">
        <f ca="1">IFERROR(VLOOKUP($B198,'Institution Evaluation'!$A$55:$F$346,2,0),IFERROR(VLOOKUP($B198,'Privacy Analyst Evaluation'!$A$46:$F$120,2,0),""))&amp;""</f>
        <v/>
      </c>
      <c r="D198" s="63" t="str">
        <f ca="1">IFERROR(VLOOKUP($B198,'Institution Evaluation'!$A$55:$F$346,3,0),IFERROR(VLOOKUP($B198,'Privacy Analyst Evaluation'!$A$46:$F$120,3,0),""))&amp;""</f>
        <v/>
      </c>
      <c r="E198" s="63" t="str">
        <f ca="1">IFERROR(VLOOKUP($B198,'Institution Evaluation'!$A$55:$F$346,4,0),IFERROR(VLOOKUP($B198,'Privacy Analyst Evaluation'!$A$46:$F$120,4,0),""))&amp;""</f>
        <v/>
      </c>
      <c r="F198" s="63" t="str">
        <f ca="1">IFERROR(VLOOKUP($B198,'Institution Evaluation'!$A$55:$F$346,6,0),IFERROR(VLOOKUP($B198,'Privacy Analyst Evaluation'!$A$46:$F$120,6,0),""))&amp;""</f>
        <v/>
      </c>
      <c r="G198" s="227"/>
      <c r="H198" s="63" t="str">
        <f>IFERROR(IF($H197+1&gt;'(backend scoring)'!$Q$335,"",$H197+1),"")</f>
        <v/>
      </c>
      <c r="I198" s="63" t="e">
        <f ca="1">_xludf.XLOOKUP($H198,'(backend scoring)'!$S$2:$S$333,'(backend scoring)'!$A$2:$A$333,"")</f>
        <v>#NAME?</v>
      </c>
      <c r="J198" s="63" t="str">
        <f ca="1">IFERROR(VLOOKUP($I198,'Institution Evaluation'!$A$55:$F$346,2,0),IFERROR(VLOOKUP($I198,'Privacy Analyst Evaluation'!$A$46:$F$120,2,0),""))</f>
        <v/>
      </c>
      <c r="K198" s="63" t="str">
        <f ca="1">IFERROR(VLOOKUP($I198,'Institution Evaluation'!$A$55:$F$346,3,0),IFERROR(VLOOKUP($I198,'Privacy Analyst Evaluation'!$A$46:$F$120,3,0),""))&amp;""</f>
        <v/>
      </c>
      <c r="L198" s="63" t="str">
        <f ca="1">IFERROR(VLOOKUP($I198,'Institution Evaluation'!$A$55:$F$346,4,0),IFERROR(VLOOKUP($I198,'Privacy Analyst Evaluation'!$A$46:$F$120,4,0),""))&amp;""</f>
        <v/>
      </c>
      <c r="M198" s="63" t="str">
        <f ca="1">IFERROR(VLOOKUP($I198,'Institution Evaluation'!$A$55:$F$346,6,0),IFERROR(VLOOKUP($I198,'Privacy Analyst Evaluation'!$A$46:$F$120,6,0),""))&amp;""</f>
        <v/>
      </c>
    </row>
    <row r="199" spans="1:13" x14ac:dyDescent="0.25">
      <c r="A199" s="63" t="str">
        <f>IFERROR(IF($A198+1&gt;'(backend scoring)'!$T$335,"",$A198+1),"")</f>
        <v/>
      </c>
      <c r="B199" s="63" t="e">
        <f ca="1">_xludf.XLOOKUP($A199,'(backend scoring)'!$V$2:$V$333,'(backend scoring)'!$A$2:$A$333,"")</f>
        <v>#NAME?</v>
      </c>
      <c r="C199" s="63" t="str">
        <f ca="1">IFERROR(VLOOKUP($B199,'Institution Evaluation'!$A$55:$F$346,2,0),IFERROR(VLOOKUP($B199,'Privacy Analyst Evaluation'!$A$46:$F$120,2,0),""))&amp;""</f>
        <v/>
      </c>
      <c r="D199" s="63" t="str">
        <f ca="1">IFERROR(VLOOKUP($B199,'Institution Evaluation'!$A$55:$F$346,3,0),IFERROR(VLOOKUP($B199,'Privacy Analyst Evaluation'!$A$46:$F$120,3,0),""))&amp;""</f>
        <v/>
      </c>
      <c r="E199" s="63" t="str">
        <f ca="1">IFERROR(VLOOKUP($B199,'Institution Evaluation'!$A$55:$F$346,4,0),IFERROR(VLOOKUP($B199,'Privacy Analyst Evaluation'!$A$46:$F$120,4,0),""))&amp;""</f>
        <v/>
      </c>
      <c r="F199" s="63" t="str">
        <f ca="1">IFERROR(VLOOKUP($B199,'Institution Evaluation'!$A$55:$F$346,6,0),IFERROR(VLOOKUP($B199,'Privacy Analyst Evaluation'!$A$46:$F$120,6,0),""))&amp;""</f>
        <v/>
      </c>
      <c r="G199" s="227"/>
      <c r="H199" s="63" t="str">
        <f>IFERROR(IF($H198+1&gt;'(backend scoring)'!$Q$335,"",$H198+1),"")</f>
        <v/>
      </c>
      <c r="I199" s="63" t="e">
        <f ca="1">_xludf.XLOOKUP($H199,'(backend scoring)'!$S$2:$S$333,'(backend scoring)'!$A$2:$A$333,"")</f>
        <v>#NAME?</v>
      </c>
      <c r="J199" s="63" t="str">
        <f ca="1">IFERROR(VLOOKUP($I199,'Institution Evaluation'!$A$55:$F$346,2,0),IFERROR(VLOOKUP($I199,'Privacy Analyst Evaluation'!$A$46:$F$120,2,0),""))</f>
        <v/>
      </c>
      <c r="K199" s="63" t="str">
        <f ca="1">IFERROR(VLOOKUP($I199,'Institution Evaluation'!$A$55:$F$346,3,0),IFERROR(VLOOKUP($I199,'Privacy Analyst Evaluation'!$A$46:$F$120,3,0),""))&amp;""</f>
        <v/>
      </c>
      <c r="L199" s="63" t="str">
        <f ca="1">IFERROR(VLOOKUP($I199,'Institution Evaluation'!$A$55:$F$346,4,0),IFERROR(VLOOKUP($I199,'Privacy Analyst Evaluation'!$A$46:$F$120,4,0),""))&amp;""</f>
        <v/>
      </c>
      <c r="M199" s="63" t="str">
        <f ca="1">IFERROR(VLOOKUP($I199,'Institution Evaluation'!$A$55:$F$346,6,0),IFERROR(VLOOKUP($I199,'Privacy Analyst Evaluation'!$A$46:$F$120,6,0),""))&amp;""</f>
        <v/>
      </c>
    </row>
    <row r="200" spans="1:13" x14ac:dyDescent="0.25">
      <c r="A200" s="63" t="str">
        <f>IFERROR(IF($A199+1&gt;'(backend scoring)'!$T$335,"",$A199+1),"")</f>
        <v/>
      </c>
      <c r="B200" s="63" t="e">
        <f ca="1">_xludf.XLOOKUP($A200,'(backend scoring)'!$V$2:$V$333,'(backend scoring)'!$A$2:$A$333,"")</f>
        <v>#NAME?</v>
      </c>
      <c r="C200" s="63" t="str">
        <f ca="1">IFERROR(VLOOKUP($B200,'Institution Evaluation'!$A$55:$F$346,2,0),IFERROR(VLOOKUP($B200,'Privacy Analyst Evaluation'!$A$46:$F$120,2,0),""))&amp;""</f>
        <v/>
      </c>
      <c r="D200" s="63" t="str">
        <f ca="1">IFERROR(VLOOKUP($B200,'Institution Evaluation'!$A$55:$F$346,3,0),IFERROR(VLOOKUP($B200,'Privacy Analyst Evaluation'!$A$46:$F$120,3,0),""))&amp;""</f>
        <v/>
      </c>
      <c r="E200" s="63" t="str">
        <f ca="1">IFERROR(VLOOKUP($B200,'Institution Evaluation'!$A$55:$F$346,4,0),IFERROR(VLOOKUP($B200,'Privacy Analyst Evaluation'!$A$46:$F$120,4,0),""))&amp;""</f>
        <v/>
      </c>
      <c r="F200" s="63" t="str">
        <f ca="1">IFERROR(VLOOKUP($B200,'Institution Evaluation'!$A$55:$F$346,6,0),IFERROR(VLOOKUP($B200,'Privacy Analyst Evaluation'!$A$46:$F$120,6,0),""))&amp;""</f>
        <v/>
      </c>
      <c r="G200" s="227"/>
      <c r="H200" s="63" t="str">
        <f>IFERROR(IF($H199+1&gt;'(backend scoring)'!$Q$335,"",$H199+1),"")</f>
        <v/>
      </c>
      <c r="I200" s="63" t="e">
        <f ca="1">_xludf.XLOOKUP($H200,'(backend scoring)'!$S$2:$S$333,'(backend scoring)'!$A$2:$A$333,"")</f>
        <v>#NAME?</v>
      </c>
      <c r="J200" s="63" t="str">
        <f ca="1">IFERROR(VLOOKUP($I200,'Institution Evaluation'!$A$55:$F$346,2,0),IFERROR(VLOOKUP($I200,'Privacy Analyst Evaluation'!$A$46:$F$120,2,0),""))</f>
        <v/>
      </c>
      <c r="K200" s="63" t="str">
        <f ca="1">IFERROR(VLOOKUP($I200,'Institution Evaluation'!$A$55:$F$346,3,0),IFERROR(VLOOKUP($I200,'Privacy Analyst Evaluation'!$A$46:$F$120,3,0),""))&amp;""</f>
        <v/>
      </c>
      <c r="L200" s="63" t="str">
        <f ca="1">IFERROR(VLOOKUP($I200,'Institution Evaluation'!$A$55:$F$346,4,0),IFERROR(VLOOKUP($I200,'Privacy Analyst Evaluation'!$A$46:$F$120,4,0),""))&amp;""</f>
        <v/>
      </c>
      <c r="M200" s="63" t="str">
        <f ca="1">IFERROR(VLOOKUP($I200,'Institution Evaluation'!$A$55:$F$346,6,0),IFERROR(VLOOKUP($I200,'Privacy Analyst Evaluation'!$A$46:$F$120,6,0),""))&amp;""</f>
        <v/>
      </c>
    </row>
    <row r="201" spans="1:13" x14ac:dyDescent="0.25">
      <c r="A201" s="63" t="str">
        <f>IFERROR(IF($A200+1&gt;'(backend scoring)'!$T$335,"",$A200+1),"")</f>
        <v/>
      </c>
      <c r="B201" s="63" t="e">
        <f ca="1">_xludf.XLOOKUP($A201,'(backend scoring)'!$V$2:$V$333,'(backend scoring)'!$A$2:$A$333,"")</f>
        <v>#NAME?</v>
      </c>
      <c r="C201" s="63" t="str">
        <f ca="1">IFERROR(VLOOKUP($B201,'Institution Evaluation'!$A$55:$F$346,2,0),IFERROR(VLOOKUP($B201,'Privacy Analyst Evaluation'!$A$46:$F$120,2,0),""))&amp;""</f>
        <v/>
      </c>
      <c r="D201" s="63" t="str">
        <f ca="1">IFERROR(VLOOKUP($B201,'Institution Evaluation'!$A$55:$F$346,3,0),IFERROR(VLOOKUP($B201,'Privacy Analyst Evaluation'!$A$46:$F$120,3,0),""))&amp;""</f>
        <v/>
      </c>
      <c r="E201" s="63" t="str">
        <f ca="1">IFERROR(VLOOKUP($B201,'Institution Evaluation'!$A$55:$F$346,4,0),IFERROR(VLOOKUP($B201,'Privacy Analyst Evaluation'!$A$46:$F$120,4,0),""))&amp;""</f>
        <v/>
      </c>
      <c r="F201" s="63" t="str">
        <f ca="1">IFERROR(VLOOKUP($B201,'Institution Evaluation'!$A$55:$F$346,6,0),IFERROR(VLOOKUP($B201,'Privacy Analyst Evaluation'!$A$46:$F$120,6,0),""))&amp;""</f>
        <v/>
      </c>
      <c r="G201" s="227"/>
      <c r="H201" s="63" t="str">
        <f>IFERROR(IF($H200+1&gt;'(backend scoring)'!$Q$335,"",$H200+1),"")</f>
        <v/>
      </c>
      <c r="I201" s="63" t="e">
        <f ca="1">_xludf.XLOOKUP($H201,'(backend scoring)'!$S$2:$S$333,'(backend scoring)'!$A$2:$A$333,"")</f>
        <v>#NAME?</v>
      </c>
      <c r="J201" s="63" t="str">
        <f ca="1">IFERROR(VLOOKUP($I201,'Institution Evaluation'!$A$55:$F$346,2,0),IFERROR(VLOOKUP($I201,'Privacy Analyst Evaluation'!$A$46:$F$120,2,0),""))</f>
        <v/>
      </c>
      <c r="K201" s="63" t="str">
        <f ca="1">IFERROR(VLOOKUP($I201,'Institution Evaluation'!$A$55:$F$346,3,0),IFERROR(VLOOKUP($I201,'Privacy Analyst Evaluation'!$A$46:$F$120,3,0),""))&amp;""</f>
        <v/>
      </c>
      <c r="L201" s="63" t="str">
        <f ca="1">IFERROR(VLOOKUP($I201,'Institution Evaluation'!$A$55:$F$346,4,0),IFERROR(VLOOKUP($I201,'Privacy Analyst Evaluation'!$A$46:$F$120,4,0),""))&amp;""</f>
        <v/>
      </c>
      <c r="M201" s="63" t="str">
        <f ca="1">IFERROR(VLOOKUP($I201,'Institution Evaluation'!$A$55:$F$346,6,0),IFERROR(VLOOKUP($I201,'Privacy Analyst Evaluation'!$A$46:$F$120,6,0),""))&amp;""</f>
        <v/>
      </c>
    </row>
    <row r="202" spans="1:13" x14ac:dyDescent="0.25">
      <c r="A202" s="63" t="str">
        <f>IFERROR(IF($A201+1&gt;'(backend scoring)'!$T$335,"",$A201+1),"")</f>
        <v/>
      </c>
      <c r="B202" s="63" t="e">
        <f ca="1">_xludf.XLOOKUP($A202,'(backend scoring)'!$V$2:$V$333,'(backend scoring)'!$A$2:$A$333,"")</f>
        <v>#NAME?</v>
      </c>
      <c r="C202" s="63" t="str">
        <f ca="1">IFERROR(VLOOKUP($B202,'Institution Evaluation'!$A$55:$F$346,2,0),IFERROR(VLOOKUP($B202,'Privacy Analyst Evaluation'!$A$46:$F$120,2,0),""))&amp;""</f>
        <v/>
      </c>
      <c r="D202" s="63" t="str">
        <f ca="1">IFERROR(VLOOKUP($B202,'Institution Evaluation'!$A$55:$F$346,3,0),IFERROR(VLOOKUP($B202,'Privacy Analyst Evaluation'!$A$46:$F$120,3,0),""))&amp;""</f>
        <v/>
      </c>
      <c r="E202" s="63" t="str">
        <f ca="1">IFERROR(VLOOKUP($B202,'Institution Evaluation'!$A$55:$F$346,4,0),IFERROR(VLOOKUP($B202,'Privacy Analyst Evaluation'!$A$46:$F$120,4,0),""))&amp;""</f>
        <v/>
      </c>
      <c r="F202" s="63" t="str">
        <f ca="1">IFERROR(VLOOKUP($B202,'Institution Evaluation'!$A$55:$F$346,6,0),IFERROR(VLOOKUP($B202,'Privacy Analyst Evaluation'!$A$46:$F$120,6,0),""))&amp;""</f>
        <v/>
      </c>
      <c r="G202" s="227"/>
      <c r="H202" s="63" t="str">
        <f>IFERROR(IF($H201+1&gt;'(backend scoring)'!$Q$335,"",$H201+1),"")</f>
        <v/>
      </c>
      <c r="I202" s="63" t="e">
        <f ca="1">_xludf.XLOOKUP($H202,'(backend scoring)'!$S$2:$S$333,'(backend scoring)'!$A$2:$A$333,"")</f>
        <v>#NAME?</v>
      </c>
      <c r="J202" s="63" t="str">
        <f ca="1">IFERROR(VLOOKUP($I202,'Institution Evaluation'!$A$55:$F$346,2,0),IFERROR(VLOOKUP($I202,'Privacy Analyst Evaluation'!$A$46:$F$120,2,0),""))</f>
        <v/>
      </c>
      <c r="K202" s="63" t="str">
        <f ca="1">IFERROR(VLOOKUP($I202,'Institution Evaluation'!$A$55:$F$346,3,0),IFERROR(VLOOKUP($I202,'Privacy Analyst Evaluation'!$A$46:$F$120,3,0),""))&amp;""</f>
        <v/>
      </c>
      <c r="L202" s="63" t="str">
        <f ca="1">IFERROR(VLOOKUP($I202,'Institution Evaluation'!$A$55:$F$346,4,0),IFERROR(VLOOKUP($I202,'Privacy Analyst Evaluation'!$A$46:$F$120,4,0),""))&amp;""</f>
        <v/>
      </c>
      <c r="M202" s="63" t="str">
        <f ca="1">IFERROR(VLOOKUP($I202,'Institution Evaluation'!$A$55:$F$346,6,0),IFERROR(VLOOKUP($I202,'Privacy Analyst Evaluation'!$A$46:$F$120,6,0),""))&amp;""</f>
        <v/>
      </c>
    </row>
    <row r="203" spans="1:13" x14ac:dyDescent="0.25">
      <c r="A203" s="63" t="str">
        <f>IFERROR(IF($A202+1&gt;'(backend scoring)'!$T$335,"",$A202+1),"")</f>
        <v/>
      </c>
      <c r="B203" s="63" t="e">
        <f ca="1">_xludf.XLOOKUP($A203,'(backend scoring)'!$V$2:$V$333,'(backend scoring)'!$A$2:$A$333,"")</f>
        <v>#NAME?</v>
      </c>
      <c r="C203" s="63" t="str">
        <f ca="1">IFERROR(VLOOKUP($B203,'Institution Evaluation'!$A$55:$F$346,2,0),IFERROR(VLOOKUP($B203,'Privacy Analyst Evaluation'!$A$46:$F$120,2,0),""))&amp;""</f>
        <v/>
      </c>
      <c r="D203" s="63" t="str">
        <f ca="1">IFERROR(VLOOKUP($B203,'Institution Evaluation'!$A$55:$F$346,3,0),IFERROR(VLOOKUP($B203,'Privacy Analyst Evaluation'!$A$46:$F$120,3,0),""))&amp;""</f>
        <v/>
      </c>
      <c r="E203" s="63" t="str">
        <f ca="1">IFERROR(VLOOKUP($B203,'Institution Evaluation'!$A$55:$F$346,4,0),IFERROR(VLOOKUP($B203,'Privacy Analyst Evaluation'!$A$46:$F$120,4,0),""))&amp;""</f>
        <v/>
      </c>
      <c r="F203" s="63" t="str">
        <f ca="1">IFERROR(VLOOKUP($B203,'Institution Evaluation'!$A$55:$F$346,6,0),IFERROR(VLOOKUP($B203,'Privacy Analyst Evaluation'!$A$46:$F$120,6,0),""))&amp;""</f>
        <v/>
      </c>
      <c r="G203" s="227"/>
      <c r="H203" s="63" t="str">
        <f>IFERROR(IF($H202+1&gt;'(backend scoring)'!$Q$335,"",$H202+1),"")</f>
        <v/>
      </c>
      <c r="I203" s="63" t="e">
        <f ca="1">_xludf.XLOOKUP($H203,'(backend scoring)'!$S$2:$S$333,'(backend scoring)'!$A$2:$A$333,"")</f>
        <v>#NAME?</v>
      </c>
      <c r="J203" s="63" t="str">
        <f ca="1">IFERROR(VLOOKUP($I203,'Institution Evaluation'!$A$55:$F$346,2,0),IFERROR(VLOOKUP($I203,'Privacy Analyst Evaluation'!$A$46:$F$120,2,0),""))</f>
        <v/>
      </c>
      <c r="K203" s="63" t="str">
        <f ca="1">IFERROR(VLOOKUP($I203,'Institution Evaluation'!$A$55:$F$346,3,0),IFERROR(VLOOKUP($I203,'Privacy Analyst Evaluation'!$A$46:$F$120,3,0),""))&amp;""</f>
        <v/>
      </c>
      <c r="L203" s="63" t="str">
        <f ca="1">IFERROR(VLOOKUP($I203,'Institution Evaluation'!$A$55:$F$346,4,0),IFERROR(VLOOKUP($I203,'Privacy Analyst Evaluation'!$A$46:$F$120,4,0),""))&amp;""</f>
        <v/>
      </c>
      <c r="M203" s="63" t="str">
        <f ca="1">IFERROR(VLOOKUP($I203,'Institution Evaluation'!$A$55:$F$346,6,0),IFERROR(VLOOKUP($I203,'Privacy Analyst Evaluation'!$A$46:$F$120,6,0),""))&amp;""</f>
        <v/>
      </c>
    </row>
    <row r="204" spans="1:13" x14ac:dyDescent="0.25">
      <c r="A204" s="63" t="str">
        <f>IFERROR(IF($A203+1&gt;'(backend scoring)'!$T$335,"",$A203+1),"")</f>
        <v/>
      </c>
      <c r="B204" s="63" t="e">
        <f ca="1">_xludf.XLOOKUP($A204,'(backend scoring)'!$V$2:$V$333,'(backend scoring)'!$A$2:$A$333,"")</f>
        <v>#NAME?</v>
      </c>
      <c r="C204" s="63" t="str">
        <f ca="1">IFERROR(VLOOKUP($B204,'Institution Evaluation'!$A$55:$F$346,2,0),IFERROR(VLOOKUP($B204,'Privacy Analyst Evaluation'!$A$46:$F$120,2,0),""))&amp;""</f>
        <v/>
      </c>
      <c r="D204" s="63" t="str">
        <f ca="1">IFERROR(VLOOKUP($B204,'Institution Evaluation'!$A$55:$F$346,3,0),IFERROR(VLOOKUP($B204,'Privacy Analyst Evaluation'!$A$46:$F$120,3,0),""))&amp;""</f>
        <v/>
      </c>
      <c r="E204" s="63" t="str">
        <f ca="1">IFERROR(VLOOKUP($B204,'Institution Evaluation'!$A$55:$F$346,4,0),IFERROR(VLOOKUP($B204,'Privacy Analyst Evaluation'!$A$46:$F$120,4,0),""))&amp;""</f>
        <v/>
      </c>
      <c r="F204" s="63" t="str">
        <f ca="1">IFERROR(VLOOKUP($B204,'Institution Evaluation'!$A$55:$F$346,6,0),IFERROR(VLOOKUP($B204,'Privacy Analyst Evaluation'!$A$46:$F$120,6,0),""))&amp;""</f>
        <v/>
      </c>
      <c r="G204" s="227"/>
      <c r="H204" s="63" t="str">
        <f>IFERROR(IF($H203+1&gt;'(backend scoring)'!$Q$335,"",$H203+1),"")</f>
        <v/>
      </c>
      <c r="I204" s="63" t="e">
        <f ca="1">_xludf.XLOOKUP($H204,'(backend scoring)'!$S$2:$S$333,'(backend scoring)'!$A$2:$A$333,"")</f>
        <v>#NAME?</v>
      </c>
      <c r="J204" s="63" t="str">
        <f ca="1">IFERROR(VLOOKUP($I204,'Institution Evaluation'!$A$55:$F$346,2,0),IFERROR(VLOOKUP($I204,'Privacy Analyst Evaluation'!$A$46:$F$120,2,0),""))</f>
        <v/>
      </c>
      <c r="K204" s="63" t="str">
        <f ca="1">IFERROR(VLOOKUP($I204,'Institution Evaluation'!$A$55:$F$346,3,0),IFERROR(VLOOKUP($I204,'Privacy Analyst Evaluation'!$A$46:$F$120,3,0),""))&amp;""</f>
        <v/>
      </c>
      <c r="L204" s="63" t="str">
        <f ca="1">IFERROR(VLOOKUP($I204,'Institution Evaluation'!$A$55:$F$346,4,0),IFERROR(VLOOKUP($I204,'Privacy Analyst Evaluation'!$A$46:$F$120,4,0),""))&amp;""</f>
        <v/>
      </c>
      <c r="M204" s="63" t="str">
        <f ca="1">IFERROR(VLOOKUP($I204,'Institution Evaluation'!$A$55:$F$346,6,0),IFERROR(VLOOKUP($I204,'Privacy Analyst Evaluation'!$A$46:$F$120,6,0),""))&amp;""</f>
        <v/>
      </c>
    </row>
    <row r="205" spans="1:13" x14ac:dyDescent="0.25">
      <c r="A205" s="63" t="str">
        <f>IFERROR(IF($A204+1&gt;'(backend scoring)'!$T$335,"",$A204+1),"")</f>
        <v/>
      </c>
      <c r="B205" s="63" t="e">
        <f ca="1">_xludf.XLOOKUP($A205,'(backend scoring)'!$V$2:$V$333,'(backend scoring)'!$A$2:$A$333,"")</f>
        <v>#NAME?</v>
      </c>
      <c r="C205" s="63" t="str">
        <f ca="1">IFERROR(VLOOKUP($B205,'Institution Evaluation'!$A$55:$F$346,2,0),IFERROR(VLOOKUP($B205,'Privacy Analyst Evaluation'!$A$46:$F$120,2,0),""))&amp;""</f>
        <v/>
      </c>
      <c r="D205" s="63" t="str">
        <f ca="1">IFERROR(VLOOKUP($B205,'Institution Evaluation'!$A$55:$F$346,3,0),IFERROR(VLOOKUP($B205,'Privacy Analyst Evaluation'!$A$46:$F$120,3,0),""))&amp;""</f>
        <v/>
      </c>
      <c r="E205" s="63" t="str">
        <f ca="1">IFERROR(VLOOKUP($B205,'Institution Evaluation'!$A$55:$F$346,4,0),IFERROR(VLOOKUP($B205,'Privacy Analyst Evaluation'!$A$46:$F$120,4,0),""))&amp;""</f>
        <v/>
      </c>
      <c r="F205" s="63" t="str">
        <f ca="1">IFERROR(VLOOKUP($B205,'Institution Evaluation'!$A$55:$F$346,6,0),IFERROR(VLOOKUP($B205,'Privacy Analyst Evaluation'!$A$46:$F$120,6,0),""))&amp;""</f>
        <v/>
      </c>
      <c r="G205" s="227"/>
      <c r="H205" s="63" t="str">
        <f>IFERROR(IF($H204+1&gt;'(backend scoring)'!$Q$335,"",$H204+1),"")</f>
        <v/>
      </c>
      <c r="I205" s="63" t="e">
        <f ca="1">_xludf.XLOOKUP($H205,'(backend scoring)'!$S$2:$S$333,'(backend scoring)'!$A$2:$A$333,"")</f>
        <v>#NAME?</v>
      </c>
      <c r="J205" s="63" t="str">
        <f ca="1">IFERROR(VLOOKUP($I205,'Institution Evaluation'!$A$55:$F$346,2,0),IFERROR(VLOOKUP($I205,'Privacy Analyst Evaluation'!$A$46:$F$120,2,0),""))</f>
        <v/>
      </c>
      <c r="K205" s="63" t="str">
        <f ca="1">IFERROR(VLOOKUP($I205,'Institution Evaluation'!$A$55:$F$346,3,0),IFERROR(VLOOKUP($I205,'Privacy Analyst Evaluation'!$A$46:$F$120,3,0),""))&amp;""</f>
        <v/>
      </c>
      <c r="L205" s="63" t="str">
        <f ca="1">IFERROR(VLOOKUP($I205,'Institution Evaluation'!$A$55:$F$346,4,0),IFERROR(VLOOKUP($I205,'Privacy Analyst Evaluation'!$A$46:$F$120,4,0),""))&amp;""</f>
        <v/>
      </c>
      <c r="M205" s="63" t="str">
        <f ca="1">IFERROR(VLOOKUP($I205,'Institution Evaluation'!$A$55:$F$346,6,0),IFERROR(VLOOKUP($I205,'Privacy Analyst Evaluation'!$A$46:$F$120,6,0),""))&amp;""</f>
        <v/>
      </c>
    </row>
    <row r="206" spans="1:13" x14ac:dyDescent="0.25">
      <c r="A206" s="63" t="str">
        <f>IFERROR(IF($A205+1&gt;'(backend scoring)'!$T$335,"",$A205+1),"")</f>
        <v/>
      </c>
      <c r="B206" s="63" t="e">
        <f ca="1">_xludf.XLOOKUP($A206,'(backend scoring)'!$V$2:$V$333,'(backend scoring)'!$A$2:$A$333,"")</f>
        <v>#NAME?</v>
      </c>
      <c r="C206" s="63" t="str">
        <f ca="1">IFERROR(VLOOKUP($B206,'Institution Evaluation'!$A$55:$F$346,2,0),IFERROR(VLOOKUP($B206,'Privacy Analyst Evaluation'!$A$46:$F$120,2,0),""))&amp;""</f>
        <v/>
      </c>
      <c r="D206" s="63" t="str">
        <f ca="1">IFERROR(VLOOKUP($B206,'Institution Evaluation'!$A$55:$F$346,3,0),IFERROR(VLOOKUP($B206,'Privacy Analyst Evaluation'!$A$46:$F$120,3,0),""))&amp;""</f>
        <v/>
      </c>
      <c r="E206" s="63" t="str">
        <f ca="1">IFERROR(VLOOKUP($B206,'Institution Evaluation'!$A$55:$F$346,4,0),IFERROR(VLOOKUP($B206,'Privacy Analyst Evaluation'!$A$46:$F$120,4,0),""))&amp;""</f>
        <v/>
      </c>
      <c r="F206" s="63" t="str">
        <f ca="1">IFERROR(VLOOKUP($B206,'Institution Evaluation'!$A$55:$F$346,6,0),IFERROR(VLOOKUP($B206,'Privacy Analyst Evaluation'!$A$46:$F$120,6,0),""))&amp;""</f>
        <v/>
      </c>
      <c r="G206" s="227"/>
      <c r="H206" s="63" t="str">
        <f>IFERROR(IF($H205+1&gt;'(backend scoring)'!$Q$335,"",$H205+1),"")</f>
        <v/>
      </c>
      <c r="I206" s="63" t="e">
        <f ca="1">_xludf.XLOOKUP($H206,'(backend scoring)'!$S$2:$S$333,'(backend scoring)'!$A$2:$A$333,"")</f>
        <v>#NAME?</v>
      </c>
      <c r="J206" s="63" t="str">
        <f ca="1">IFERROR(VLOOKUP($I206,'Institution Evaluation'!$A$55:$F$346,2,0),IFERROR(VLOOKUP($I206,'Privacy Analyst Evaluation'!$A$46:$F$120,2,0),""))</f>
        <v/>
      </c>
      <c r="K206" s="63" t="str">
        <f ca="1">IFERROR(VLOOKUP($I206,'Institution Evaluation'!$A$55:$F$346,3,0),IFERROR(VLOOKUP($I206,'Privacy Analyst Evaluation'!$A$46:$F$120,3,0),""))&amp;""</f>
        <v/>
      </c>
      <c r="L206" s="63" t="str">
        <f ca="1">IFERROR(VLOOKUP($I206,'Institution Evaluation'!$A$55:$F$346,4,0),IFERROR(VLOOKUP($I206,'Privacy Analyst Evaluation'!$A$46:$F$120,4,0),""))&amp;""</f>
        <v/>
      </c>
      <c r="M206" s="63" t="str">
        <f ca="1">IFERROR(VLOOKUP($I206,'Institution Evaluation'!$A$55:$F$346,6,0),IFERROR(VLOOKUP($I206,'Privacy Analyst Evaluation'!$A$46:$F$120,6,0),""))&amp;""</f>
        <v/>
      </c>
    </row>
    <row r="207" spans="1:13" x14ac:dyDescent="0.25">
      <c r="A207" s="63" t="str">
        <f>IFERROR(IF($A206+1&gt;'(backend scoring)'!$T$335,"",$A206+1),"")</f>
        <v/>
      </c>
      <c r="B207" s="63" t="e">
        <f ca="1">_xludf.XLOOKUP($A207,'(backend scoring)'!$V$2:$V$333,'(backend scoring)'!$A$2:$A$333,"")</f>
        <v>#NAME?</v>
      </c>
      <c r="C207" s="63" t="str">
        <f ca="1">IFERROR(VLOOKUP($B207,'Institution Evaluation'!$A$55:$F$346,2,0),IFERROR(VLOOKUP($B207,'Privacy Analyst Evaluation'!$A$46:$F$120,2,0),""))&amp;""</f>
        <v/>
      </c>
      <c r="D207" s="63" t="str">
        <f ca="1">IFERROR(VLOOKUP($B207,'Institution Evaluation'!$A$55:$F$346,3,0),IFERROR(VLOOKUP($B207,'Privacy Analyst Evaluation'!$A$46:$F$120,3,0),""))&amp;""</f>
        <v/>
      </c>
      <c r="E207" s="63" t="str">
        <f ca="1">IFERROR(VLOOKUP($B207,'Institution Evaluation'!$A$55:$F$346,4,0),IFERROR(VLOOKUP($B207,'Privacy Analyst Evaluation'!$A$46:$F$120,4,0),""))&amp;""</f>
        <v/>
      </c>
      <c r="F207" s="63" t="str">
        <f ca="1">IFERROR(VLOOKUP($B207,'Institution Evaluation'!$A$55:$F$346,6,0),IFERROR(VLOOKUP($B207,'Privacy Analyst Evaluation'!$A$46:$F$120,6,0),""))&amp;""</f>
        <v/>
      </c>
      <c r="G207" s="227"/>
      <c r="H207" s="63" t="str">
        <f>IFERROR(IF($H206+1&gt;'(backend scoring)'!$Q$335,"",$H206+1),"")</f>
        <v/>
      </c>
      <c r="I207" s="63" t="e">
        <f ca="1">_xludf.XLOOKUP($H207,'(backend scoring)'!$S$2:$S$333,'(backend scoring)'!$A$2:$A$333,"")</f>
        <v>#NAME?</v>
      </c>
      <c r="J207" s="63" t="str">
        <f ca="1">IFERROR(VLOOKUP($I207,'Institution Evaluation'!$A$55:$F$346,2,0),IFERROR(VLOOKUP($I207,'Privacy Analyst Evaluation'!$A$46:$F$120,2,0),""))</f>
        <v/>
      </c>
      <c r="K207" s="63" t="str">
        <f ca="1">IFERROR(VLOOKUP($I207,'Institution Evaluation'!$A$55:$F$346,3,0),IFERROR(VLOOKUP($I207,'Privacy Analyst Evaluation'!$A$46:$F$120,3,0),""))&amp;""</f>
        <v/>
      </c>
      <c r="L207" s="63" t="str">
        <f ca="1">IFERROR(VLOOKUP($I207,'Institution Evaluation'!$A$55:$F$346,4,0),IFERROR(VLOOKUP($I207,'Privacy Analyst Evaluation'!$A$46:$F$120,4,0),""))&amp;""</f>
        <v/>
      </c>
      <c r="M207" s="63" t="str">
        <f ca="1">IFERROR(VLOOKUP($I207,'Institution Evaluation'!$A$55:$F$346,6,0),IFERROR(VLOOKUP($I207,'Privacy Analyst Evaluation'!$A$46:$F$120,6,0),""))&amp;""</f>
        <v/>
      </c>
    </row>
    <row r="208" spans="1:13" x14ac:dyDescent="0.25">
      <c r="A208" s="63" t="str">
        <f>IFERROR(IF($A207+1&gt;'(backend scoring)'!$T$335,"",$A207+1),"")</f>
        <v/>
      </c>
      <c r="B208" s="63" t="e">
        <f ca="1">_xludf.XLOOKUP($A208,'(backend scoring)'!$V$2:$V$333,'(backend scoring)'!$A$2:$A$333,"")</f>
        <v>#NAME?</v>
      </c>
      <c r="C208" s="63" t="str">
        <f ca="1">IFERROR(VLOOKUP($B208,'Institution Evaluation'!$A$55:$F$346,2,0),IFERROR(VLOOKUP($B208,'Privacy Analyst Evaluation'!$A$46:$F$120,2,0),""))&amp;""</f>
        <v/>
      </c>
      <c r="D208" s="63" t="str">
        <f ca="1">IFERROR(VLOOKUP($B208,'Institution Evaluation'!$A$55:$F$346,3,0),IFERROR(VLOOKUP($B208,'Privacy Analyst Evaluation'!$A$46:$F$120,3,0),""))&amp;""</f>
        <v/>
      </c>
      <c r="E208" s="63" t="str">
        <f ca="1">IFERROR(VLOOKUP($B208,'Institution Evaluation'!$A$55:$F$346,4,0),IFERROR(VLOOKUP($B208,'Privacy Analyst Evaluation'!$A$46:$F$120,4,0),""))&amp;""</f>
        <v/>
      </c>
      <c r="F208" s="63" t="str">
        <f ca="1">IFERROR(VLOOKUP($B208,'Institution Evaluation'!$A$55:$F$346,6,0),IFERROR(VLOOKUP($B208,'Privacy Analyst Evaluation'!$A$46:$F$120,6,0),""))&amp;""</f>
        <v/>
      </c>
      <c r="G208" s="227"/>
      <c r="H208" s="63" t="str">
        <f>IFERROR(IF($H207+1&gt;'(backend scoring)'!$Q$335,"",$H207+1),"")</f>
        <v/>
      </c>
      <c r="I208" s="63" t="e">
        <f ca="1">_xludf.XLOOKUP($H208,'(backend scoring)'!$S$2:$S$333,'(backend scoring)'!$A$2:$A$333,"")</f>
        <v>#NAME?</v>
      </c>
      <c r="J208" s="63" t="str">
        <f ca="1">IFERROR(VLOOKUP($I208,'Institution Evaluation'!$A$55:$F$346,2,0),IFERROR(VLOOKUP($I208,'Privacy Analyst Evaluation'!$A$46:$F$120,2,0),""))</f>
        <v/>
      </c>
      <c r="K208" s="63" t="str">
        <f ca="1">IFERROR(VLOOKUP($I208,'Institution Evaluation'!$A$55:$F$346,3,0),IFERROR(VLOOKUP($I208,'Privacy Analyst Evaluation'!$A$46:$F$120,3,0),""))&amp;""</f>
        <v/>
      </c>
      <c r="L208" s="63" t="str">
        <f ca="1">IFERROR(VLOOKUP($I208,'Institution Evaluation'!$A$55:$F$346,4,0),IFERROR(VLOOKUP($I208,'Privacy Analyst Evaluation'!$A$46:$F$120,4,0),""))&amp;""</f>
        <v/>
      </c>
      <c r="M208" s="63" t="str">
        <f ca="1">IFERROR(VLOOKUP($I208,'Institution Evaluation'!$A$55:$F$346,6,0),IFERROR(VLOOKUP($I208,'Privacy Analyst Evaluation'!$A$46:$F$120,6,0),""))&amp;""</f>
        <v/>
      </c>
    </row>
    <row r="209" spans="1:13" x14ac:dyDescent="0.25">
      <c r="A209" s="63" t="str">
        <f>IFERROR(IF($A208+1&gt;'(backend scoring)'!$T$335,"",$A208+1),"")</f>
        <v/>
      </c>
      <c r="B209" s="63" t="e">
        <f ca="1">_xludf.XLOOKUP($A209,'(backend scoring)'!$V$2:$V$333,'(backend scoring)'!$A$2:$A$333,"")</f>
        <v>#NAME?</v>
      </c>
      <c r="C209" s="63" t="str">
        <f ca="1">IFERROR(VLOOKUP($B209,'Institution Evaluation'!$A$55:$F$346,2,0),IFERROR(VLOOKUP($B209,'Privacy Analyst Evaluation'!$A$46:$F$120,2,0),""))&amp;""</f>
        <v/>
      </c>
      <c r="D209" s="63" t="str">
        <f ca="1">IFERROR(VLOOKUP($B209,'Institution Evaluation'!$A$55:$F$346,3,0),IFERROR(VLOOKUP($B209,'Privacy Analyst Evaluation'!$A$46:$F$120,3,0),""))&amp;""</f>
        <v/>
      </c>
      <c r="E209" s="63" t="str">
        <f ca="1">IFERROR(VLOOKUP($B209,'Institution Evaluation'!$A$55:$F$346,4,0),IFERROR(VLOOKUP($B209,'Privacy Analyst Evaluation'!$A$46:$F$120,4,0),""))&amp;""</f>
        <v/>
      </c>
      <c r="F209" s="63" t="str">
        <f ca="1">IFERROR(VLOOKUP($B209,'Institution Evaluation'!$A$55:$F$346,6,0),IFERROR(VLOOKUP($B209,'Privacy Analyst Evaluation'!$A$46:$F$120,6,0),""))&amp;""</f>
        <v/>
      </c>
      <c r="G209" s="227"/>
      <c r="H209" s="63" t="str">
        <f>IFERROR(IF($H208+1&gt;'(backend scoring)'!$Q$335,"",$H208+1),"")</f>
        <v/>
      </c>
      <c r="I209" s="63" t="e">
        <f ca="1">_xludf.XLOOKUP($H209,'(backend scoring)'!$S$2:$S$333,'(backend scoring)'!$A$2:$A$333,"")</f>
        <v>#NAME?</v>
      </c>
      <c r="J209" s="63" t="str">
        <f ca="1">IFERROR(VLOOKUP($I209,'Institution Evaluation'!$A$55:$F$346,2,0),IFERROR(VLOOKUP($I209,'Privacy Analyst Evaluation'!$A$46:$F$120,2,0),""))</f>
        <v/>
      </c>
      <c r="K209" s="63" t="str">
        <f ca="1">IFERROR(VLOOKUP($I209,'Institution Evaluation'!$A$55:$F$346,3,0),IFERROR(VLOOKUP($I209,'Privacy Analyst Evaluation'!$A$46:$F$120,3,0),""))&amp;""</f>
        <v/>
      </c>
      <c r="L209" s="63" t="str">
        <f ca="1">IFERROR(VLOOKUP($I209,'Institution Evaluation'!$A$55:$F$346,4,0),IFERROR(VLOOKUP($I209,'Privacy Analyst Evaluation'!$A$46:$F$120,4,0),""))&amp;""</f>
        <v/>
      </c>
      <c r="M209" s="63" t="str">
        <f ca="1">IFERROR(VLOOKUP($I209,'Institution Evaluation'!$A$55:$F$346,6,0),IFERROR(VLOOKUP($I209,'Privacy Analyst Evaluation'!$A$46:$F$120,6,0),""))&amp;""</f>
        <v/>
      </c>
    </row>
    <row r="210" spans="1:13" x14ac:dyDescent="0.25">
      <c r="A210" s="63" t="str">
        <f>IFERROR(IF($A209+1&gt;'(backend scoring)'!$T$335,"",$A209+1),"")</f>
        <v/>
      </c>
      <c r="B210" s="63" t="e">
        <f ca="1">_xludf.XLOOKUP($A210,'(backend scoring)'!$V$2:$V$333,'(backend scoring)'!$A$2:$A$333,"")</f>
        <v>#NAME?</v>
      </c>
      <c r="C210" s="63" t="str">
        <f ca="1">IFERROR(VLOOKUP($B210,'Institution Evaluation'!$A$55:$F$346,2,0),IFERROR(VLOOKUP($B210,'Privacy Analyst Evaluation'!$A$46:$F$120,2,0),""))&amp;""</f>
        <v/>
      </c>
      <c r="D210" s="63" t="str">
        <f ca="1">IFERROR(VLOOKUP($B210,'Institution Evaluation'!$A$55:$F$346,3,0),IFERROR(VLOOKUP($B210,'Privacy Analyst Evaluation'!$A$46:$F$120,3,0),""))&amp;""</f>
        <v/>
      </c>
      <c r="E210" s="63" t="str">
        <f ca="1">IFERROR(VLOOKUP($B210,'Institution Evaluation'!$A$55:$F$346,4,0),IFERROR(VLOOKUP($B210,'Privacy Analyst Evaluation'!$A$46:$F$120,4,0),""))&amp;""</f>
        <v/>
      </c>
      <c r="F210" s="63" t="str">
        <f ca="1">IFERROR(VLOOKUP($B210,'Institution Evaluation'!$A$55:$F$346,6,0),IFERROR(VLOOKUP($B210,'Privacy Analyst Evaluation'!$A$46:$F$120,6,0),""))&amp;""</f>
        <v/>
      </c>
      <c r="G210" s="227"/>
      <c r="H210" s="63" t="str">
        <f>IFERROR(IF($H209+1&gt;'(backend scoring)'!$Q$335,"",$H209+1),"")</f>
        <v/>
      </c>
      <c r="I210" s="63" t="e">
        <f ca="1">_xludf.XLOOKUP($H210,'(backend scoring)'!$S$2:$S$333,'(backend scoring)'!$A$2:$A$333,"")</f>
        <v>#NAME?</v>
      </c>
      <c r="J210" s="63" t="str">
        <f ca="1">IFERROR(VLOOKUP($I210,'Institution Evaluation'!$A$55:$F$346,2,0),IFERROR(VLOOKUP($I210,'Privacy Analyst Evaluation'!$A$46:$F$120,2,0),""))</f>
        <v/>
      </c>
      <c r="K210" s="63" t="str">
        <f ca="1">IFERROR(VLOOKUP($I210,'Institution Evaluation'!$A$55:$F$346,3,0),IFERROR(VLOOKUP($I210,'Privacy Analyst Evaluation'!$A$46:$F$120,3,0),""))&amp;""</f>
        <v/>
      </c>
      <c r="L210" s="63" t="str">
        <f ca="1">IFERROR(VLOOKUP($I210,'Institution Evaluation'!$A$55:$F$346,4,0),IFERROR(VLOOKUP($I210,'Privacy Analyst Evaluation'!$A$46:$F$120,4,0),""))&amp;""</f>
        <v/>
      </c>
      <c r="M210" s="63" t="str">
        <f ca="1">IFERROR(VLOOKUP($I210,'Institution Evaluation'!$A$55:$F$346,6,0),IFERROR(VLOOKUP($I210,'Privacy Analyst Evaluation'!$A$46:$F$120,6,0),""))&amp;""</f>
        <v/>
      </c>
    </row>
    <row r="211" spans="1:13" x14ac:dyDescent="0.25">
      <c r="A211" s="63" t="str">
        <f>IFERROR(IF($A210+1&gt;'(backend scoring)'!$T$335,"",$A210+1),"")</f>
        <v/>
      </c>
      <c r="B211" s="63" t="e">
        <f ca="1">_xludf.XLOOKUP($A211,'(backend scoring)'!$V$2:$V$333,'(backend scoring)'!$A$2:$A$333,"")</f>
        <v>#NAME?</v>
      </c>
      <c r="C211" s="63" t="str">
        <f ca="1">IFERROR(VLOOKUP($B211,'Institution Evaluation'!$A$55:$F$346,2,0),IFERROR(VLOOKUP($B211,'Privacy Analyst Evaluation'!$A$46:$F$120,2,0),""))&amp;""</f>
        <v/>
      </c>
      <c r="D211" s="63" t="str">
        <f ca="1">IFERROR(VLOOKUP($B211,'Institution Evaluation'!$A$55:$F$346,3,0),IFERROR(VLOOKUP($B211,'Privacy Analyst Evaluation'!$A$46:$F$120,3,0),""))&amp;""</f>
        <v/>
      </c>
      <c r="E211" s="63" t="str">
        <f ca="1">IFERROR(VLOOKUP($B211,'Institution Evaluation'!$A$55:$F$346,4,0),IFERROR(VLOOKUP($B211,'Privacy Analyst Evaluation'!$A$46:$F$120,4,0),""))&amp;""</f>
        <v/>
      </c>
      <c r="F211" s="63" t="str">
        <f ca="1">IFERROR(VLOOKUP($B211,'Institution Evaluation'!$A$55:$F$346,6,0),IFERROR(VLOOKUP($B211,'Privacy Analyst Evaluation'!$A$46:$F$120,6,0),""))&amp;""</f>
        <v/>
      </c>
      <c r="G211" s="227"/>
      <c r="H211" s="63" t="str">
        <f>IFERROR(IF($H210+1&gt;'(backend scoring)'!$Q$335,"",$H210+1),"")</f>
        <v/>
      </c>
      <c r="I211" s="63" t="e">
        <f ca="1">_xludf.XLOOKUP($H211,'(backend scoring)'!$S$2:$S$333,'(backend scoring)'!$A$2:$A$333,"")</f>
        <v>#NAME?</v>
      </c>
      <c r="J211" s="63" t="str">
        <f ca="1">IFERROR(VLOOKUP($I211,'Institution Evaluation'!$A$55:$F$346,2,0),IFERROR(VLOOKUP($I211,'Privacy Analyst Evaluation'!$A$46:$F$120,2,0),""))</f>
        <v/>
      </c>
      <c r="K211" s="63" t="str">
        <f ca="1">IFERROR(VLOOKUP($I211,'Institution Evaluation'!$A$55:$F$346,3,0),IFERROR(VLOOKUP($I211,'Privacy Analyst Evaluation'!$A$46:$F$120,3,0),""))&amp;""</f>
        <v/>
      </c>
      <c r="L211" s="63" t="str">
        <f ca="1">IFERROR(VLOOKUP($I211,'Institution Evaluation'!$A$55:$F$346,4,0),IFERROR(VLOOKUP($I211,'Privacy Analyst Evaluation'!$A$46:$F$120,4,0),""))&amp;""</f>
        <v/>
      </c>
      <c r="M211" s="63" t="str">
        <f ca="1">IFERROR(VLOOKUP($I211,'Institution Evaluation'!$A$55:$F$346,6,0),IFERROR(VLOOKUP($I211,'Privacy Analyst Evaluation'!$A$46:$F$120,6,0),""))&amp;""</f>
        <v/>
      </c>
    </row>
    <row r="212" spans="1:13" x14ac:dyDescent="0.25">
      <c r="A212" s="63" t="str">
        <f>IFERROR(IF($A211+1&gt;'(backend scoring)'!$T$335,"",$A211+1),"")</f>
        <v/>
      </c>
      <c r="B212" s="63" t="e">
        <f ca="1">_xludf.XLOOKUP($A212,'(backend scoring)'!$V$2:$V$333,'(backend scoring)'!$A$2:$A$333,"")</f>
        <v>#NAME?</v>
      </c>
      <c r="C212" s="63" t="str">
        <f ca="1">IFERROR(VLOOKUP($B212,'Institution Evaluation'!$A$55:$F$346,2,0),IFERROR(VLOOKUP($B212,'Privacy Analyst Evaluation'!$A$46:$F$120,2,0),""))&amp;""</f>
        <v/>
      </c>
      <c r="D212" s="63" t="str">
        <f ca="1">IFERROR(VLOOKUP($B212,'Institution Evaluation'!$A$55:$F$346,3,0),IFERROR(VLOOKUP($B212,'Privacy Analyst Evaluation'!$A$46:$F$120,3,0),""))&amp;""</f>
        <v/>
      </c>
      <c r="E212" s="63" t="str">
        <f ca="1">IFERROR(VLOOKUP($B212,'Institution Evaluation'!$A$55:$F$346,4,0),IFERROR(VLOOKUP($B212,'Privacy Analyst Evaluation'!$A$46:$F$120,4,0),""))&amp;""</f>
        <v/>
      </c>
      <c r="F212" s="63" t="str">
        <f ca="1">IFERROR(VLOOKUP($B212,'Institution Evaluation'!$A$55:$F$346,6,0),IFERROR(VLOOKUP($B212,'Privacy Analyst Evaluation'!$A$46:$F$120,6,0),""))&amp;""</f>
        <v/>
      </c>
      <c r="G212" s="227"/>
      <c r="H212" s="63" t="str">
        <f>IFERROR(IF($H211+1&gt;'(backend scoring)'!$Q$335,"",$H211+1),"")</f>
        <v/>
      </c>
      <c r="I212" s="63" t="e">
        <f ca="1">_xludf.XLOOKUP($H212,'(backend scoring)'!$S$2:$S$333,'(backend scoring)'!$A$2:$A$333,"")</f>
        <v>#NAME?</v>
      </c>
      <c r="J212" s="63" t="str">
        <f ca="1">IFERROR(VLOOKUP($I212,'Institution Evaluation'!$A$55:$F$346,2,0),IFERROR(VLOOKUP($I212,'Privacy Analyst Evaluation'!$A$46:$F$120,2,0),""))</f>
        <v/>
      </c>
      <c r="K212" s="63" t="str">
        <f ca="1">IFERROR(VLOOKUP($I212,'Institution Evaluation'!$A$55:$F$346,3,0),IFERROR(VLOOKUP($I212,'Privacy Analyst Evaluation'!$A$46:$F$120,3,0),""))&amp;""</f>
        <v/>
      </c>
      <c r="L212" s="63" t="str">
        <f ca="1">IFERROR(VLOOKUP($I212,'Institution Evaluation'!$A$55:$F$346,4,0),IFERROR(VLOOKUP($I212,'Privacy Analyst Evaluation'!$A$46:$F$120,4,0),""))&amp;""</f>
        <v/>
      </c>
      <c r="M212" s="63" t="str">
        <f ca="1">IFERROR(VLOOKUP($I212,'Institution Evaluation'!$A$55:$F$346,6,0),IFERROR(VLOOKUP($I212,'Privacy Analyst Evaluation'!$A$46:$F$120,6,0),""))&amp;""</f>
        <v/>
      </c>
    </row>
    <row r="213" spans="1:13" x14ac:dyDescent="0.25">
      <c r="A213" s="63" t="str">
        <f>IFERROR(IF($A212+1&gt;'(backend scoring)'!$T$335,"",$A212+1),"")</f>
        <v/>
      </c>
      <c r="B213" s="63" t="e">
        <f ca="1">_xludf.XLOOKUP($A213,'(backend scoring)'!$V$2:$V$333,'(backend scoring)'!$A$2:$A$333,"")</f>
        <v>#NAME?</v>
      </c>
      <c r="C213" s="63" t="str">
        <f ca="1">IFERROR(VLOOKUP($B213,'Institution Evaluation'!$A$55:$F$346,2,0),IFERROR(VLOOKUP($B213,'Privacy Analyst Evaluation'!$A$46:$F$120,2,0),""))&amp;""</f>
        <v/>
      </c>
      <c r="D213" s="63" t="str">
        <f ca="1">IFERROR(VLOOKUP($B213,'Institution Evaluation'!$A$55:$F$346,3,0),IFERROR(VLOOKUP($B213,'Privacy Analyst Evaluation'!$A$46:$F$120,3,0),""))&amp;""</f>
        <v/>
      </c>
      <c r="E213" s="63" t="str">
        <f ca="1">IFERROR(VLOOKUP($B213,'Institution Evaluation'!$A$55:$F$346,4,0),IFERROR(VLOOKUP($B213,'Privacy Analyst Evaluation'!$A$46:$F$120,4,0),""))&amp;""</f>
        <v/>
      </c>
      <c r="F213" s="63" t="str">
        <f ca="1">IFERROR(VLOOKUP($B213,'Institution Evaluation'!$A$55:$F$346,6,0),IFERROR(VLOOKUP($B213,'Privacy Analyst Evaluation'!$A$46:$F$120,6,0),""))&amp;""</f>
        <v/>
      </c>
      <c r="G213" s="227"/>
      <c r="H213" s="63" t="str">
        <f>IFERROR(IF($H212+1&gt;'(backend scoring)'!$Q$335,"",$H212+1),"")</f>
        <v/>
      </c>
      <c r="I213" s="63" t="e">
        <f ca="1">_xludf.XLOOKUP($H213,'(backend scoring)'!$S$2:$S$333,'(backend scoring)'!$A$2:$A$333,"")</f>
        <v>#NAME?</v>
      </c>
      <c r="J213" s="63" t="str">
        <f ca="1">IFERROR(VLOOKUP($I213,'Institution Evaluation'!$A$55:$F$346,2,0),IFERROR(VLOOKUP($I213,'Privacy Analyst Evaluation'!$A$46:$F$120,2,0),""))</f>
        <v/>
      </c>
      <c r="K213" s="63" t="str">
        <f ca="1">IFERROR(VLOOKUP($I213,'Institution Evaluation'!$A$55:$F$346,3,0),IFERROR(VLOOKUP($I213,'Privacy Analyst Evaluation'!$A$46:$F$120,3,0),""))&amp;""</f>
        <v/>
      </c>
      <c r="L213" s="63" t="str">
        <f ca="1">IFERROR(VLOOKUP($I213,'Institution Evaluation'!$A$55:$F$346,4,0),IFERROR(VLOOKUP($I213,'Privacy Analyst Evaluation'!$A$46:$F$120,4,0),""))&amp;""</f>
        <v/>
      </c>
      <c r="M213" s="63" t="str">
        <f ca="1">IFERROR(VLOOKUP($I213,'Institution Evaluation'!$A$55:$F$346,6,0),IFERROR(VLOOKUP($I213,'Privacy Analyst Evaluation'!$A$46:$F$120,6,0),""))&amp;""</f>
        <v/>
      </c>
    </row>
    <row r="214" spans="1:13" x14ac:dyDescent="0.25">
      <c r="A214" s="63" t="str">
        <f>IFERROR(IF($A213+1&gt;'(backend scoring)'!$T$335,"",$A213+1),"")</f>
        <v/>
      </c>
      <c r="B214" s="63" t="e">
        <f ca="1">_xludf.XLOOKUP($A214,'(backend scoring)'!$V$2:$V$333,'(backend scoring)'!$A$2:$A$333,"")</f>
        <v>#NAME?</v>
      </c>
      <c r="C214" s="63" t="str">
        <f ca="1">IFERROR(VLOOKUP($B214,'Institution Evaluation'!$A$55:$F$346,2,0),IFERROR(VLOOKUP($B214,'Privacy Analyst Evaluation'!$A$46:$F$120,2,0),""))&amp;""</f>
        <v/>
      </c>
      <c r="D214" s="63" t="str">
        <f ca="1">IFERROR(VLOOKUP($B214,'Institution Evaluation'!$A$55:$F$346,3,0),IFERROR(VLOOKUP($B214,'Privacy Analyst Evaluation'!$A$46:$F$120,3,0),""))&amp;""</f>
        <v/>
      </c>
      <c r="E214" s="63" t="str">
        <f ca="1">IFERROR(VLOOKUP($B214,'Institution Evaluation'!$A$55:$F$346,4,0),IFERROR(VLOOKUP($B214,'Privacy Analyst Evaluation'!$A$46:$F$120,4,0),""))&amp;""</f>
        <v/>
      </c>
      <c r="F214" s="63" t="str">
        <f ca="1">IFERROR(VLOOKUP($B214,'Institution Evaluation'!$A$55:$F$346,6,0),IFERROR(VLOOKUP($B214,'Privacy Analyst Evaluation'!$A$46:$F$120,6,0),""))&amp;""</f>
        <v/>
      </c>
      <c r="G214" s="227"/>
      <c r="H214" s="63" t="str">
        <f>IFERROR(IF($H213+1&gt;'(backend scoring)'!$Q$335,"",$H213+1),"")</f>
        <v/>
      </c>
      <c r="I214" s="63" t="e">
        <f ca="1">_xludf.XLOOKUP($H214,'(backend scoring)'!$S$2:$S$333,'(backend scoring)'!$A$2:$A$333,"")</f>
        <v>#NAME?</v>
      </c>
      <c r="J214" s="63" t="str">
        <f ca="1">IFERROR(VLOOKUP($I214,'Institution Evaluation'!$A$55:$F$346,2,0),IFERROR(VLOOKUP($I214,'Privacy Analyst Evaluation'!$A$46:$F$120,2,0),""))</f>
        <v/>
      </c>
      <c r="K214" s="63" t="str">
        <f ca="1">IFERROR(VLOOKUP($I214,'Institution Evaluation'!$A$55:$F$346,3,0),IFERROR(VLOOKUP($I214,'Privacy Analyst Evaluation'!$A$46:$F$120,3,0),""))&amp;""</f>
        <v/>
      </c>
      <c r="L214" s="63" t="str">
        <f ca="1">IFERROR(VLOOKUP($I214,'Institution Evaluation'!$A$55:$F$346,4,0),IFERROR(VLOOKUP($I214,'Privacy Analyst Evaluation'!$A$46:$F$120,4,0),""))&amp;""</f>
        <v/>
      </c>
      <c r="M214" s="63" t="str">
        <f ca="1">IFERROR(VLOOKUP($I214,'Institution Evaluation'!$A$55:$F$346,6,0),IFERROR(VLOOKUP($I214,'Privacy Analyst Evaluation'!$A$46:$F$120,6,0),""))&amp;""</f>
        <v/>
      </c>
    </row>
    <row r="215" spans="1:13" x14ac:dyDescent="0.25">
      <c r="A215" s="63" t="str">
        <f>IFERROR(IF($A214+1&gt;'(backend scoring)'!$T$335,"",$A214+1),"")</f>
        <v/>
      </c>
      <c r="B215" s="63" t="e">
        <f ca="1">_xludf.XLOOKUP($A215,'(backend scoring)'!$V$2:$V$333,'(backend scoring)'!$A$2:$A$333,"")</f>
        <v>#NAME?</v>
      </c>
      <c r="C215" s="63" t="str">
        <f ca="1">IFERROR(VLOOKUP($B215,'Institution Evaluation'!$A$55:$F$346,2,0),IFERROR(VLOOKUP($B215,'Privacy Analyst Evaluation'!$A$46:$F$120,2,0),""))&amp;""</f>
        <v/>
      </c>
      <c r="D215" s="63" t="str">
        <f ca="1">IFERROR(VLOOKUP($B215,'Institution Evaluation'!$A$55:$F$346,3,0),IFERROR(VLOOKUP($B215,'Privacy Analyst Evaluation'!$A$46:$F$120,3,0),""))&amp;""</f>
        <v/>
      </c>
      <c r="E215" s="63" t="str">
        <f ca="1">IFERROR(VLOOKUP($B215,'Institution Evaluation'!$A$55:$F$346,4,0),IFERROR(VLOOKUP($B215,'Privacy Analyst Evaluation'!$A$46:$F$120,4,0),""))&amp;""</f>
        <v/>
      </c>
      <c r="F215" s="63" t="str">
        <f ca="1">IFERROR(VLOOKUP($B215,'Institution Evaluation'!$A$55:$F$346,6,0),IFERROR(VLOOKUP($B215,'Privacy Analyst Evaluation'!$A$46:$F$120,6,0),""))&amp;""</f>
        <v/>
      </c>
      <c r="G215" s="227"/>
      <c r="H215" s="63" t="str">
        <f>IFERROR(IF($H214+1&gt;'(backend scoring)'!$Q$335,"",$H214+1),"")</f>
        <v/>
      </c>
      <c r="I215" s="63" t="e">
        <f ca="1">_xludf.XLOOKUP($H215,'(backend scoring)'!$S$2:$S$333,'(backend scoring)'!$A$2:$A$333,"")</f>
        <v>#NAME?</v>
      </c>
      <c r="J215" s="63" t="str">
        <f ca="1">IFERROR(VLOOKUP($I215,'Institution Evaluation'!$A$55:$F$346,2,0),IFERROR(VLOOKUP($I215,'Privacy Analyst Evaluation'!$A$46:$F$120,2,0),""))</f>
        <v/>
      </c>
      <c r="K215" s="63" t="str">
        <f ca="1">IFERROR(VLOOKUP($I215,'Institution Evaluation'!$A$55:$F$346,3,0),IFERROR(VLOOKUP($I215,'Privacy Analyst Evaluation'!$A$46:$F$120,3,0),""))&amp;""</f>
        <v/>
      </c>
      <c r="L215" s="63" t="str">
        <f ca="1">IFERROR(VLOOKUP($I215,'Institution Evaluation'!$A$55:$F$346,4,0),IFERROR(VLOOKUP($I215,'Privacy Analyst Evaluation'!$A$46:$F$120,4,0),""))&amp;""</f>
        <v/>
      </c>
      <c r="M215" s="63" t="str">
        <f ca="1">IFERROR(VLOOKUP($I215,'Institution Evaluation'!$A$55:$F$346,6,0),IFERROR(VLOOKUP($I215,'Privacy Analyst Evaluation'!$A$46:$F$120,6,0),""))&amp;""</f>
        <v/>
      </c>
    </row>
    <row r="216" spans="1:13" x14ac:dyDescent="0.25">
      <c r="A216" s="63" t="str">
        <f>IFERROR(IF($A215+1&gt;'(backend scoring)'!$T$335,"",$A215+1),"")</f>
        <v/>
      </c>
      <c r="B216" s="63" t="e">
        <f ca="1">_xludf.XLOOKUP($A216,'(backend scoring)'!$V$2:$V$333,'(backend scoring)'!$A$2:$A$333,"")</f>
        <v>#NAME?</v>
      </c>
      <c r="C216" s="63" t="str">
        <f ca="1">IFERROR(VLOOKUP($B216,'Institution Evaluation'!$A$55:$F$346,2,0),IFERROR(VLOOKUP($B216,'Privacy Analyst Evaluation'!$A$46:$F$120,2,0),""))&amp;""</f>
        <v/>
      </c>
      <c r="D216" s="63" t="str">
        <f ca="1">IFERROR(VLOOKUP($B216,'Institution Evaluation'!$A$55:$F$346,3,0),IFERROR(VLOOKUP($B216,'Privacy Analyst Evaluation'!$A$46:$F$120,3,0),""))&amp;""</f>
        <v/>
      </c>
      <c r="E216" s="63" t="str">
        <f ca="1">IFERROR(VLOOKUP($B216,'Institution Evaluation'!$A$55:$F$346,4,0),IFERROR(VLOOKUP($B216,'Privacy Analyst Evaluation'!$A$46:$F$120,4,0),""))&amp;""</f>
        <v/>
      </c>
      <c r="F216" s="63" t="str">
        <f ca="1">IFERROR(VLOOKUP($B216,'Institution Evaluation'!$A$55:$F$346,6,0),IFERROR(VLOOKUP($B216,'Privacy Analyst Evaluation'!$A$46:$F$120,6,0),""))&amp;""</f>
        <v/>
      </c>
      <c r="G216" s="227"/>
      <c r="H216" s="63" t="str">
        <f>IFERROR(IF($H215+1&gt;'(backend scoring)'!$Q$335,"",$H215+1),"")</f>
        <v/>
      </c>
      <c r="I216" s="63" t="e">
        <f ca="1">_xludf.XLOOKUP($H216,'(backend scoring)'!$S$2:$S$333,'(backend scoring)'!$A$2:$A$333,"")</f>
        <v>#NAME?</v>
      </c>
      <c r="J216" s="63" t="str">
        <f ca="1">IFERROR(VLOOKUP($I216,'Institution Evaluation'!$A$55:$F$346,2,0),IFERROR(VLOOKUP($I216,'Privacy Analyst Evaluation'!$A$46:$F$120,2,0),""))</f>
        <v/>
      </c>
      <c r="K216" s="63" t="str">
        <f ca="1">IFERROR(VLOOKUP($I216,'Institution Evaluation'!$A$55:$F$346,3,0),IFERROR(VLOOKUP($I216,'Privacy Analyst Evaluation'!$A$46:$F$120,3,0),""))&amp;""</f>
        <v/>
      </c>
      <c r="L216" s="63" t="str">
        <f ca="1">IFERROR(VLOOKUP($I216,'Institution Evaluation'!$A$55:$F$346,4,0),IFERROR(VLOOKUP($I216,'Privacy Analyst Evaluation'!$A$46:$F$120,4,0),""))&amp;""</f>
        <v/>
      </c>
      <c r="M216" s="63" t="str">
        <f ca="1">IFERROR(VLOOKUP($I216,'Institution Evaluation'!$A$55:$F$346,6,0),IFERROR(VLOOKUP($I216,'Privacy Analyst Evaluation'!$A$46:$F$120,6,0),""))&amp;""</f>
        <v/>
      </c>
    </row>
    <row r="217" spans="1:13" x14ac:dyDescent="0.25">
      <c r="A217" s="63" t="str">
        <f>IFERROR(IF($A216+1&gt;'(backend scoring)'!$T$335,"",$A216+1),"")</f>
        <v/>
      </c>
      <c r="B217" s="63" t="e">
        <f ca="1">_xludf.XLOOKUP($A217,'(backend scoring)'!$V$2:$V$333,'(backend scoring)'!$A$2:$A$333,"")</f>
        <v>#NAME?</v>
      </c>
      <c r="C217" s="63" t="str">
        <f ca="1">IFERROR(VLOOKUP($B217,'Institution Evaluation'!$A$55:$F$346,2,0),IFERROR(VLOOKUP($B217,'Privacy Analyst Evaluation'!$A$46:$F$120,2,0),""))&amp;""</f>
        <v/>
      </c>
      <c r="D217" s="63" t="str">
        <f ca="1">IFERROR(VLOOKUP($B217,'Institution Evaluation'!$A$55:$F$346,3,0),IFERROR(VLOOKUP($B217,'Privacy Analyst Evaluation'!$A$46:$F$120,3,0),""))&amp;""</f>
        <v/>
      </c>
      <c r="E217" s="63" t="str">
        <f ca="1">IFERROR(VLOOKUP($B217,'Institution Evaluation'!$A$55:$F$346,4,0),IFERROR(VLOOKUP($B217,'Privacy Analyst Evaluation'!$A$46:$F$120,4,0),""))&amp;""</f>
        <v/>
      </c>
      <c r="F217" s="63" t="str">
        <f ca="1">IFERROR(VLOOKUP($B217,'Institution Evaluation'!$A$55:$F$346,6,0),IFERROR(VLOOKUP($B217,'Privacy Analyst Evaluation'!$A$46:$F$120,6,0),""))&amp;""</f>
        <v/>
      </c>
      <c r="G217" s="227"/>
      <c r="H217" s="63" t="str">
        <f>IFERROR(IF($H216+1&gt;'(backend scoring)'!$Q$335,"",$H216+1),"")</f>
        <v/>
      </c>
      <c r="I217" s="63" t="e">
        <f ca="1">_xludf.XLOOKUP($H217,'(backend scoring)'!$S$2:$S$333,'(backend scoring)'!$A$2:$A$333,"")</f>
        <v>#NAME?</v>
      </c>
      <c r="J217" s="63" t="str">
        <f ca="1">IFERROR(VLOOKUP($I217,'Institution Evaluation'!$A$55:$F$346,2,0),IFERROR(VLOOKUP($I217,'Privacy Analyst Evaluation'!$A$46:$F$120,2,0),""))</f>
        <v/>
      </c>
      <c r="K217" s="63" t="str">
        <f ca="1">IFERROR(VLOOKUP($I217,'Institution Evaluation'!$A$55:$F$346,3,0),IFERROR(VLOOKUP($I217,'Privacy Analyst Evaluation'!$A$46:$F$120,3,0),""))&amp;""</f>
        <v/>
      </c>
      <c r="L217" s="63" t="str">
        <f ca="1">IFERROR(VLOOKUP($I217,'Institution Evaluation'!$A$55:$F$346,4,0),IFERROR(VLOOKUP($I217,'Privacy Analyst Evaluation'!$A$46:$F$120,4,0),""))&amp;""</f>
        <v/>
      </c>
      <c r="M217" s="63" t="str">
        <f ca="1">IFERROR(VLOOKUP($I217,'Institution Evaluation'!$A$55:$F$346,6,0),IFERROR(VLOOKUP($I217,'Privacy Analyst Evaluation'!$A$46:$F$120,6,0),""))&amp;""</f>
        <v/>
      </c>
    </row>
    <row r="218" spans="1:13" x14ac:dyDescent="0.25">
      <c r="A218" s="63" t="str">
        <f>IFERROR(IF($A217+1&gt;'(backend scoring)'!$T$335,"",$A217+1),"")</f>
        <v/>
      </c>
      <c r="B218" s="63" t="e">
        <f ca="1">_xludf.XLOOKUP($A218,'(backend scoring)'!$V$2:$V$333,'(backend scoring)'!$A$2:$A$333,"")</f>
        <v>#NAME?</v>
      </c>
      <c r="C218" s="63" t="str">
        <f ca="1">IFERROR(VLOOKUP($B218,'Institution Evaluation'!$A$55:$F$346,2,0),IFERROR(VLOOKUP($B218,'Privacy Analyst Evaluation'!$A$46:$F$120,2,0),""))&amp;""</f>
        <v/>
      </c>
      <c r="D218" s="63" t="str">
        <f ca="1">IFERROR(VLOOKUP($B218,'Institution Evaluation'!$A$55:$F$346,3,0),IFERROR(VLOOKUP($B218,'Privacy Analyst Evaluation'!$A$46:$F$120,3,0),""))&amp;""</f>
        <v/>
      </c>
      <c r="E218" s="63" t="str">
        <f ca="1">IFERROR(VLOOKUP($B218,'Institution Evaluation'!$A$55:$F$346,4,0),IFERROR(VLOOKUP($B218,'Privacy Analyst Evaluation'!$A$46:$F$120,4,0),""))&amp;""</f>
        <v/>
      </c>
      <c r="F218" s="63" t="str">
        <f ca="1">IFERROR(VLOOKUP($B218,'Institution Evaluation'!$A$55:$F$346,6,0),IFERROR(VLOOKUP($B218,'Privacy Analyst Evaluation'!$A$46:$F$120,6,0),""))&amp;""</f>
        <v/>
      </c>
      <c r="G218" s="227"/>
      <c r="H218" s="63" t="str">
        <f>IFERROR(IF($H217+1&gt;'(backend scoring)'!$Q$335,"",$H217+1),"")</f>
        <v/>
      </c>
      <c r="I218" s="63" t="e">
        <f ca="1">_xludf.XLOOKUP($H218,'(backend scoring)'!$S$2:$S$333,'(backend scoring)'!$A$2:$A$333,"")</f>
        <v>#NAME?</v>
      </c>
      <c r="J218" s="63" t="str">
        <f ca="1">IFERROR(VLOOKUP($I218,'Institution Evaluation'!$A$55:$F$346,2,0),IFERROR(VLOOKUP($I218,'Privacy Analyst Evaluation'!$A$46:$F$120,2,0),""))</f>
        <v/>
      </c>
      <c r="K218" s="63" t="str">
        <f ca="1">IFERROR(VLOOKUP($I218,'Institution Evaluation'!$A$55:$F$346,3,0),IFERROR(VLOOKUP($I218,'Privacy Analyst Evaluation'!$A$46:$F$120,3,0),""))&amp;""</f>
        <v/>
      </c>
      <c r="L218" s="63" t="str">
        <f ca="1">IFERROR(VLOOKUP($I218,'Institution Evaluation'!$A$55:$F$346,4,0),IFERROR(VLOOKUP($I218,'Privacy Analyst Evaluation'!$A$46:$F$120,4,0),""))&amp;""</f>
        <v/>
      </c>
      <c r="M218" s="63" t="str">
        <f ca="1">IFERROR(VLOOKUP($I218,'Institution Evaluation'!$A$55:$F$346,6,0),IFERROR(VLOOKUP($I218,'Privacy Analyst Evaluation'!$A$46:$F$120,6,0),""))&amp;""</f>
        <v/>
      </c>
    </row>
    <row r="219" spans="1:13" x14ac:dyDescent="0.25">
      <c r="A219" s="63" t="str">
        <f>IFERROR(IF($A218+1&gt;'(backend scoring)'!$T$335,"",$A218+1),"")</f>
        <v/>
      </c>
      <c r="B219" s="63" t="e">
        <f ca="1">_xludf.XLOOKUP($A219,'(backend scoring)'!$V$2:$V$333,'(backend scoring)'!$A$2:$A$333,"")</f>
        <v>#NAME?</v>
      </c>
      <c r="C219" s="63" t="str">
        <f ca="1">IFERROR(VLOOKUP($B219,'Institution Evaluation'!$A$55:$F$346,2,0),IFERROR(VLOOKUP($B219,'Privacy Analyst Evaluation'!$A$46:$F$120,2,0),""))&amp;""</f>
        <v/>
      </c>
      <c r="D219" s="63" t="str">
        <f ca="1">IFERROR(VLOOKUP($B219,'Institution Evaluation'!$A$55:$F$346,3,0),IFERROR(VLOOKUP($B219,'Privacy Analyst Evaluation'!$A$46:$F$120,3,0),""))&amp;""</f>
        <v/>
      </c>
      <c r="E219" s="63" t="str">
        <f ca="1">IFERROR(VLOOKUP($B219,'Institution Evaluation'!$A$55:$F$346,4,0),IFERROR(VLOOKUP($B219,'Privacy Analyst Evaluation'!$A$46:$F$120,4,0),""))&amp;""</f>
        <v/>
      </c>
      <c r="F219" s="63" t="str">
        <f ca="1">IFERROR(VLOOKUP($B219,'Institution Evaluation'!$A$55:$F$346,6,0),IFERROR(VLOOKUP($B219,'Privacy Analyst Evaluation'!$A$46:$F$120,6,0),""))&amp;""</f>
        <v/>
      </c>
      <c r="G219" s="227"/>
      <c r="H219" s="63" t="str">
        <f>IFERROR(IF($H218+1&gt;'(backend scoring)'!$Q$335,"",$H218+1),"")</f>
        <v/>
      </c>
      <c r="I219" s="63" t="e">
        <f ca="1">_xludf.XLOOKUP($H219,'(backend scoring)'!$S$2:$S$333,'(backend scoring)'!$A$2:$A$333,"")</f>
        <v>#NAME?</v>
      </c>
      <c r="J219" s="63" t="str">
        <f ca="1">IFERROR(VLOOKUP($I219,'Institution Evaluation'!$A$55:$F$346,2,0),IFERROR(VLOOKUP($I219,'Privacy Analyst Evaluation'!$A$46:$F$120,2,0),""))</f>
        <v/>
      </c>
      <c r="K219" s="63" t="str">
        <f ca="1">IFERROR(VLOOKUP($I219,'Institution Evaluation'!$A$55:$F$346,3,0),IFERROR(VLOOKUP($I219,'Privacy Analyst Evaluation'!$A$46:$F$120,3,0),""))&amp;""</f>
        <v/>
      </c>
      <c r="L219" s="63" t="str">
        <f ca="1">IFERROR(VLOOKUP($I219,'Institution Evaluation'!$A$55:$F$346,4,0),IFERROR(VLOOKUP($I219,'Privacy Analyst Evaluation'!$A$46:$F$120,4,0),""))&amp;""</f>
        <v/>
      </c>
      <c r="M219" s="63" t="str">
        <f ca="1">IFERROR(VLOOKUP($I219,'Institution Evaluation'!$A$55:$F$346,6,0),IFERROR(VLOOKUP($I219,'Privacy Analyst Evaluation'!$A$46:$F$120,6,0),""))&amp;""</f>
        <v/>
      </c>
    </row>
    <row r="220" spans="1:13" x14ac:dyDescent="0.25">
      <c r="A220" s="63" t="str">
        <f>IFERROR(IF($A219+1&gt;'(backend scoring)'!$T$335,"",$A219+1),"")</f>
        <v/>
      </c>
      <c r="B220" s="63" t="e">
        <f ca="1">_xludf.XLOOKUP($A220,'(backend scoring)'!$V$2:$V$333,'(backend scoring)'!$A$2:$A$333,"")</f>
        <v>#NAME?</v>
      </c>
      <c r="C220" s="63" t="str">
        <f ca="1">IFERROR(VLOOKUP($B220,'Institution Evaluation'!$A$55:$F$346,2,0),IFERROR(VLOOKUP($B220,'Privacy Analyst Evaluation'!$A$46:$F$120,2,0),""))&amp;""</f>
        <v/>
      </c>
      <c r="D220" s="63" t="str">
        <f ca="1">IFERROR(VLOOKUP($B220,'Institution Evaluation'!$A$55:$F$346,3,0),IFERROR(VLOOKUP($B220,'Privacy Analyst Evaluation'!$A$46:$F$120,3,0),""))&amp;""</f>
        <v/>
      </c>
      <c r="E220" s="63" t="str">
        <f ca="1">IFERROR(VLOOKUP($B220,'Institution Evaluation'!$A$55:$F$346,4,0),IFERROR(VLOOKUP($B220,'Privacy Analyst Evaluation'!$A$46:$F$120,4,0),""))&amp;""</f>
        <v/>
      </c>
      <c r="F220" s="63" t="str">
        <f ca="1">IFERROR(VLOOKUP($B220,'Institution Evaluation'!$A$55:$F$346,6,0),IFERROR(VLOOKUP($B220,'Privacy Analyst Evaluation'!$A$46:$F$120,6,0),""))&amp;""</f>
        <v/>
      </c>
      <c r="G220" s="227"/>
      <c r="H220" s="63" t="str">
        <f>IFERROR(IF($H219+1&gt;'(backend scoring)'!$Q$335,"",$H219+1),"")</f>
        <v/>
      </c>
      <c r="I220" s="63" t="e">
        <f ca="1">_xludf.XLOOKUP($H220,'(backend scoring)'!$S$2:$S$333,'(backend scoring)'!$A$2:$A$333,"")</f>
        <v>#NAME?</v>
      </c>
      <c r="J220" s="63" t="str">
        <f ca="1">IFERROR(VLOOKUP($I220,'Institution Evaluation'!$A$55:$F$346,2,0),IFERROR(VLOOKUP($I220,'Privacy Analyst Evaluation'!$A$46:$F$120,2,0),""))</f>
        <v/>
      </c>
      <c r="K220" s="63" t="str">
        <f ca="1">IFERROR(VLOOKUP($I220,'Institution Evaluation'!$A$55:$F$346,3,0),IFERROR(VLOOKUP($I220,'Privacy Analyst Evaluation'!$A$46:$F$120,3,0),""))&amp;""</f>
        <v/>
      </c>
      <c r="L220" s="63" t="str">
        <f ca="1">IFERROR(VLOOKUP($I220,'Institution Evaluation'!$A$55:$F$346,4,0),IFERROR(VLOOKUP($I220,'Privacy Analyst Evaluation'!$A$46:$F$120,4,0),""))&amp;""</f>
        <v/>
      </c>
      <c r="M220" s="63" t="str">
        <f ca="1">IFERROR(VLOOKUP($I220,'Institution Evaluation'!$A$55:$F$346,6,0),IFERROR(VLOOKUP($I220,'Privacy Analyst Evaluation'!$A$46:$F$120,6,0),""))&amp;""</f>
        <v/>
      </c>
    </row>
    <row r="221" spans="1:13" x14ac:dyDescent="0.25">
      <c r="A221" s="63" t="str">
        <f>IFERROR(IF($A220+1&gt;'(backend scoring)'!$T$335,"",$A220+1),"")</f>
        <v/>
      </c>
      <c r="B221" s="63" t="e">
        <f ca="1">_xludf.XLOOKUP($A221,'(backend scoring)'!$V$2:$V$333,'(backend scoring)'!$A$2:$A$333,"")</f>
        <v>#NAME?</v>
      </c>
      <c r="C221" s="63" t="str">
        <f ca="1">IFERROR(VLOOKUP($B221,'Institution Evaluation'!$A$55:$F$346,2,0),IFERROR(VLOOKUP($B221,'Privacy Analyst Evaluation'!$A$46:$F$120,2,0),""))&amp;""</f>
        <v/>
      </c>
      <c r="D221" s="63" t="str">
        <f ca="1">IFERROR(VLOOKUP($B221,'Institution Evaluation'!$A$55:$F$346,3,0),IFERROR(VLOOKUP($B221,'Privacy Analyst Evaluation'!$A$46:$F$120,3,0),""))&amp;""</f>
        <v/>
      </c>
      <c r="E221" s="63" t="str">
        <f ca="1">IFERROR(VLOOKUP($B221,'Institution Evaluation'!$A$55:$F$346,4,0),IFERROR(VLOOKUP($B221,'Privacy Analyst Evaluation'!$A$46:$F$120,4,0),""))&amp;""</f>
        <v/>
      </c>
      <c r="F221" s="63" t="str">
        <f ca="1">IFERROR(VLOOKUP($B221,'Institution Evaluation'!$A$55:$F$346,6,0),IFERROR(VLOOKUP($B221,'Privacy Analyst Evaluation'!$A$46:$F$120,6,0),""))&amp;""</f>
        <v/>
      </c>
      <c r="G221" s="227"/>
      <c r="H221" s="63" t="str">
        <f>IFERROR(IF($H220+1&gt;'(backend scoring)'!$Q$335,"",$H220+1),"")</f>
        <v/>
      </c>
      <c r="I221" s="63" t="e">
        <f ca="1">_xludf.XLOOKUP($H221,'(backend scoring)'!$S$2:$S$333,'(backend scoring)'!$A$2:$A$333,"")</f>
        <v>#NAME?</v>
      </c>
      <c r="J221" s="63" t="str">
        <f ca="1">IFERROR(VLOOKUP($I221,'Institution Evaluation'!$A$55:$F$346,2,0),IFERROR(VLOOKUP($I221,'Privacy Analyst Evaluation'!$A$46:$F$120,2,0),""))</f>
        <v/>
      </c>
      <c r="K221" s="63" t="str">
        <f ca="1">IFERROR(VLOOKUP($I221,'Institution Evaluation'!$A$55:$F$346,3,0),IFERROR(VLOOKUP($I221,'Privacy Analyst Evaluation'!$A$46:$F$120,3,0),""))&amp;""</f>
        <v/>
      </c>
      <c r="L221" s="63" t="str">
        <f ca="1">IFERROR(VLOOKUP($I221,'Institution Evaluation'!$A$55:$F$346,4,0),IFERROR(VLOOKUP($I221,'Privacy Analyst Evaluation'!$A$46:$F$120,4,0),""))&amp;""</f>
        <v/>
      </c>
      <c r="M221" s="63" t="str">
        <f ca="1">IFERROR(VLOOKUP($I221,'Institution Evaluation'!$A$55:$F$346,6,0),IFERROR(VLOOKUP($I221,'Privacy Analyst Evaluation'!$A$46:$F$120,6,0),""))&amp;""</f>
        <v/>
      </c>
    </row>
    <row r="222" spans="1:13" x14ac:dyDescent="0.25">
      <c r="A222" s="63" t="str">
        <f>IFERROR(IF($A221+1&gt;'(backend scoring)'!$T$335,"",$A221+1),"")</f>
        <v/>
      </c>
      <c r="B222" s="63" t="e">
        <f ca="1">_xludf.XLOOKUP($A222,'(backend scoring)'!$V$2:$V$333,'(backend scoring)'!$A$2:$A$333,"")</f>
        <v>#NAME?</v>
      </c>
      <c r="C222" s="63" t="str">
        <f ca="1">IFERROR(VLOOKUP($B222,'Institution Evaluation'!$A$55:$F$346,2,0),IFERROR(VLOOKUP($B222,'Privacy Analyst Evaluation'!$A$46:$F$120,2,0),""))&amp;""</f>
        <v/>
      </c>
      <c r="D222" s="63" t="str">
        <f ca="1">IFERROR(VLOOKUP($B222,'Institution Evaluation'!$A$55:$F$346,3,0),IFERROR(VLOOKUP($B222,'Privacy Analyst Evaluation'!$A$46:$F$120,3,0),""))&amp;""</f>
        <v/>
      </c>
      <c r="E222" s="63" t="str">
        <f ca="1">IFERROR(VLOOKUP($B222,'Institution Evaluation'!$A$55:$F$346,4,0),IFERROR(VLOOKUP($B222,'Privacy Analyst Evaluation'!$A$46:$F$120,4,0),""))&amp;""</f>
        <v/>
      </c>
      <c r="F222" s="63" t="str">
        <f ca="1">IFERROR(VLOOKUP($B222,'Institution Evaluation'!$A$55:$F$346,6,0),IFERROR(VLOOKUP($B222,'Privacy Analyst Evaluation'!$A$46:$F$120,6,0),""))&amp;""</f>
        <v/>
      </c>
      <c r="G222" s="227"/>
      <c r="H222" s="63" t="str">
        <f>IFERROR(IF($H221+1&gt;'(backend scoring)'!$Q$335,"",$H221+1),"")</f>
        <v/>
      </c>
      <c r="I222" s="63" t="e">
        <f ca="1">_xludf.XLOOKUP($H222,'(backend scoring)'!$S$2:$S$333,'(backend scoring)'!$A$2:$A$333,"")</f>
        <v>#NAME?</v>
      </c>
      <c r="J222" s="63" t="str">
        <f ca="1">IFERROR(VLOOKUP($I222,'Institution Evaluation'!$A$55:$F$346,2,0),IFERROR(VLOOKUP($I222,'Privacy Analyst Evaluation'!$A$46:$F$120,2,0),""))</f>
        <v/>
      </c>
      <c r="K222" s="63" t="str">
        <f ca="1">IFERROR(VLOOKUP($I222,'Institution Evaluation'!$A$55:$F$346,3,0),IFERROR(VLOOKUP($I222,'Privacy Analyst Evaluation'!$A$46:$F$120,3,0),""))&amp;""</f>
        <v/>
      </c>
      <c r="L222" s="63" t="str">
        <f ca="1">IFERROR(VLOOKUP($I222,'Institution Evaluation'!$A$55:$F$346,4,0),IFERROR(VLOOKUP($I222,'Privacy Analyst Evaluation'!$A$46:$F$120,4,0),""))&amp;""</f>
        <v/>
      </c>
      <c r="M222" s="63" t="str">
        <f ca="1">IFERROR(VLOOKUP($I222,'Institution Evaluation'!$A$55:$F$346,6,0),IFERROR(VLOOKUP($I222,'Privacy Analyst Evaluation'!$A$46:$F$120,6,0),""))&amp;""</f>
        <v/>
      </c>
    </row>
    <row r="223" spans="1:13" x14ac:dyDescent="0.25">
      <c r="A223" s="63" t="str">
        <f>IFERROR(IF($A222+1&gt;'(backend scoring)'!$T$335,"",$A222+1),"")</f>
        <v/>
      </c>
      <c r="B223" s="63" t="e">
        <f ca="1">_xludf.XLOOKUP($A223,'(backend scoring)'!$V$2:$V$333,'(backend scoring)'!$A$2:$A$333,"")</f>
        <v>#NAME?</v>
      </c>
      <c r="C223" s="63" t="str">
        <f ca="1">IFERROR(VLOOKUP($B223,'Institution Evaluation'!$A$55:$F$346,2,0),IFERROR(VLOOKUP($B223,'Privacy Analyst Evaluation'!$A$46:$F$120,2,0),""))&amp;""</f>
        <v/>
      </c>
      <c r="D223" s="63" t="str">
        <f ca="1">IFERROR(VLOOKUP($B223,'Institution Evaluation'!$A$55:$F$346,3,0),IFERROR(VLOOKUP($B223,'Privacy Analyst Evaluation'!$A$46:$F$120,3,0),""))&amp;""</f>
        <v/>
      </c>
      <c r="E223" s="63" t="str">
        <f ca="1">IFERROR(VLOOKUP($B223,'Institution Evaluation'!$A$55:$F$346,4,0),IFERROR(VLOOKUP($B223,'Privacy Analyst Evaluation'!$A$46:$F$120,4,0),""))&amp;""</f>
        <v/>
      </c>
      <c r="F223" s="63" t="str">
        <f ca="1">IFERROR(VLOOKUP($B223,'Institution Evaluation'!$A$55:$F$346,6,0),IFERROR(VLOOKUP($B223,'Privacy Analyst Evaluation'!$A$46:$F$120,6,0),""))&amp;""</f>
        <v/>
      </c>
      <c r="G223" s="227"/>
      <c r="H223" s="63" t="str">
        <f>IFERROR(IF($H222+1&gt;'(backend scoring)'!$Q$335,"",$H222+1),"")</f>
        <v/>
      </c>
      <c r="I223" s="63" t="e">
        <f ca="1">_xludf.XLOOKUP($H223,'(backend scoring)'!$S$2:$S$333,'(backend scoring)'!$A$2:$A$333,"")</f>
        <v>#NAME?</v>
      </c>
      <c r="J223" s="63" t="str">
        <f ca="1">IFERROR(VLOOKUP($I223,'Institution Evaluation'!$A$55:$F$346,2,0),IFERROR(VLOOKUP($I223,'Privacy Analyst Evaluation'!$A$46:$F$120,2,0),""))</f>
        <v/>
      </c>
      <c r="K223" s="63" t="str">
        <f ca="1">IFERROR(VLOOKUP($I223,'Institution Evaluation'!$A$55:$F$346,3,0),IFERROR(VLOOKUP($I223,'Privacy Analyst Evaluation'!$A$46:$F$120,3,0),""))&amp;""</f>
        <v/>
      </c>
      <c r="L223" s="63" t="str">
        <f ca="1">IFERROR(VLOOKUP($I223,'Institution Evaluation'!$A$55:$F$346,4,0),IFERROR(VLOOKUP($I223,'Privacy Analyst Evaluation'!$A$46:$F$120,4,0),""))&amp;""</f>
        <v/>
      </c>
      <c r="M223" s="63" t="str">
        <f ca="1">IFERROR(VLOOKUP($I223,'Institution Evaluation'!$A$55:$F$346,6,0),IFERROR(VLOOKUP($I223,'Privacy Analyst Evaluation'!$A$46:$F$120,6,0),""))&amp;""</f>
        <v/>
      </c>
    </row>
    <row r="224" spans="1:13" x14ac:dyDescent="0.25">
      <c r="A224" s="63" t="str">
        <f>IFERROR(IF($A223+1&gt;'(backend scoring)'!$T$335,"",$A223+1),"")</f>
        <v/>
      </c>
      <c r="B224" s="63" t="e">
        <f ca="1">_xludf.XLOOKUP($A224,'(backend scoring)'!$V$2:$V$333,'(backend scoring)'!$A$2:$A$333,"")</f>
        <v>#NAME?</v>
      </c>
      <c r="C224" s="63" t="str">
        <f ca="1">IFERROR(VLOOKUP($B224,'Institution Evaluation'!$A$55:$F$346,2,0),IFERROR(VLOOKUP($B224,'Privacy Analyst Evaluation'!$A$46:$F$120,2,0),""))&amp;""</f>
        <v/>
      </c>
      <c r="D224" s="63" t="str">
        <f ca="1">IFERROR(VLOOKUP($B224,'Institution Evaluation'!$A$55:$F$346,3,0),IFERROR(VLOOKUP($B224,'Privacy Analyst Evaluation'!$A$46:$F$120,3,0),""))&amp;""</f>
        <v/>
      </c>
      <c r="E224" s="63" t="str">
        <f ca="1">IFERROR(VLOOKUP($B224,'Institution Evaluation'!$A$55:$F$346,4,0),IFERROR(VLOOKUP($B224,'Privacy Analyst Evaluation'!$A$46:$F$120,4,0),""))&amp;""</f>
        <v/>
      </c>
      <c r="F224" s="63" t="str">
        <f ca="1">IFERROR(VLOOKUP($B224,'Institution Evaluation'!$A$55:$F$346,6,0),IFERROR(VLOOKUP($B224,'Privacy Analyst Evaluation'!$A$46:$F$120,6,0),""))&amp;""</f>
        <v/>
      </c>
      <c r="G224" s="227"/>
      <c r="H224" s="63" t="str">
        <f>IFERROR(IF($H223+1&gt;'(backend scoring)'!$Q$335,"",$H223+1),"")</f>
        <v/>
      </c>
      <c r="I224" s="63" t="e">
        <f ca="1">_xludf.XLOOKUP($H224,'(backend scoring)'!$S$2:$S$333,'(backend scoring)'!$A$2:$A$333,"")</f>
        <v>#NAME?</v>
      </c>
      <c r="J224" s="63" t="str">
        <f ca="1">IFERROR(VLOOKUP($I224,'Institution Evaluation'!$A$55:$F$346,2,0),IFERROR(VLOOKUP($I224,'Privacy Analyst Evaluation'!$A$46:$F$120,2,0),""))</f>
        <v/>
      </c>
      <c r="K224" s="63" t="str">
        <f ca="1">IFERROR(VLOOKUP($I224,'Institution Evaluation'!$A$55:$F$346,3,0),IFERROR(VLOOKUP($I224,'Privacy Analyst Evaluation'!$A$46:$F$120,3,0),""))&amp;""</f>
        <v/>
      </c>
      <c r="L224" s="63" t="str">
        <f ca="1">IFERROR(VLOOKUP($I224,'Institution Evaluation'!$A$55:$F$346,4,0),IFERROR(VLOOKUP($I224,'Privacy Analyst Evaluation'!$A$46:$F$120,4,0),""))&amp;""</f>
        <v/>
      </c>
      <c r="M224" s="63" t="str">
        <f ca="1">IFERROR(VLOOKUP($I224,'Institution Evaluation'!$A$55:$F$346,6,0),IFERROR(VLOOKUP($I224,'Privacy Analyst Evaluation'!$A$46:$F$120,6,0),""))&amp;""</f>
        <v/>
      </c>
    </row>
    <row r="225" spans="1:13" x14ac:dyDescent="0.25">
      <c r="A225" s="63" t="str">
        <f>IFERROR(IF($A224+1&gt;'(backend scoring)'!$T$335,"",$A224+1),"")</f>
        <v/>
      </c>
      <c r="B225" s="63" t="e">
        <f ca="1">_xludf.XLOOKUP($A225,'(backend scoring)'!$V$2:$V$333,'(backend scoring)'!$A$2:$A$333,"")</f>
        <v>#NAME?</v>
      </c>
      <c r="C225" s="63" t="str">
        <f ca="1">IFERROR(VLOOKUP($B225,'Institution Evaluation'!$A$55:$F$346,2,0),IFERROR(VLOOKUP($B225,'Privacy Analyst Evaluation'!$A$46:$F$120,2,0),""))&amp;""</f>
        <v/>
      </c>
      <c r="D225" s="63" t="str">
        <f ca="1">IFERROR(VLOOKUP($B225,'Institution Evaluation'!$A$55:$F$346,3,0),IFERROR(VLOOKUP($B225,'Privacy Analyst Evaluation'!$A$46:$F$120,3,0),""))&amp;""</f>
        <v/>
      </c>
      <c r="E225" s="63" t="str">
        <f ca="1">IFERROR(VLOOKUP($B225,'Institution Evaluation'!$A$55:$F$346,4,0),IFERROR(VLOOKUP($B225,'Privacy Analyst Evaluation'!$A$46:$F$120,4,0),""))&amp;""</f>
        <v/>
      </c>
      <c r="F225" s="63" t="str">
        <f ca="1">IFERROR(VLOOKUP($B225,'Institution Evaluation'!$A$55:$F$346,6,0),IFERROR(VLOOKUP($B225,'Privacy Analyst Evaluation'!$A$46:$F$120,6,0),""))&amp;""</f>
        <v/>
      </c>
      <c r="G225" s="227"/>
      <c r="H225" s="63" t="str">
        <f>IFERROR(IF($H224+1&gt;'(backend scoring)'!$Q$335,"",$H224+1),"")</f>
        <v/>
      </c>
      <c r="I225" s="63" t="e">
        <f ca="1">_xludf.XLOOKUP($H225,'(backend scoring)'!$S$2:$S$333,'(backend scoring)'!$A$2:$A$333,"")</f>
        <v>#NAME?</v>
      </c>
      <c r="J225" s="63" t="str">
        <f ca="1">IFERROR(VLOOKUP($I225,'Institution Evaluation'!$A$55:$F$346,2,0),IFERROR(VLOOKUP($I225,'Privacy Analyst Evaluation'!$A$46:$F$120,2,0),""))</f>
        <v/>
      </c>
      <c r="K225" s="63" t="str">
        <f ca="1">IFERROR(VLOOKUP($I225,'Institution Evaluation'!$A$55:$F$346,3,0),IFERROR(VLOOKUP($I225,'Privacy Analyst Evaluation'!$A$46:$F$120,3,0),""))&amp;""</f>
        <v/>
      </c>
      <c r="L225" s="63" t="str">
        <f ca="1">IFERROR(VLOOKUP($I225,'Institution Evaluation'!$A$55:$F$346,4,0),IFERROR(VLOOKUP($I225,'Privacy Analyst Evaluation'!$A$46:$F$120,4,0),""))&amp;""</f>
        <v/>
      </c>
      <c r="M225" s="63" t="str">
        <f ca="1">IFERROR(VLOOKUP($I225,'Institution Evaluation'!$A$55:$F$346,6,0),IFERROR(VLOOKUP($I225,'Privacy Analyst Evaluation'!$A$46:$F$120,6,0),""))&amp;""</f>
        <v/>
      </c>
    </row>
    <row r="226" spans="1:13" x14ac:dyDescent="0.25">
      <c r="A226" s="63" t="str">
        <f>IFERROR(IF($A225+1&gt;'(backend scoring)'!$T$335,"",$A225+1),"")</f>
        <v/>
      </c>
      <c r="B226" s="63" t="e">
        <f ca="1">_xludf.XLOOKUP($A226,'(backend scoring)'!$V$2:$V$333,'(backend scoring)'!$A$2:$A$333,"")</f>
        <v>#NAME?</v>
      </c>
      <c r="C226" s="63" t="str">
        <f ca="1">IFERROR(VLOOKUP($B226,'Institution Evaluation'!$A$55:$F$346,2,0),IFERROR(VLOOKUP($B226,'Privacy Analyst Evaluation'!$A$46:$F$120,2,0),""))&amp;""</f>
        <v/>
      </c>
      <c r="D226" s="63" t="str">
        <f ca="1">IFERROR(VLOOKUP($B226,'Institution Evaluation'!$A$55:$F$346,3,0),IFERROR(VLOOKUP($B226,'Privacy Analyst Evaluation'!$A$46:$F$120,3,0),""))&amp;""</f>
        <v/>
      </c>
      <c r="E226" s="63" t="str">
        <f ca="1">IFERROR(VLOOKUP($B226,'Institution Evaluation'!$A$55:$F$346,4,0),IFERROR(VLOOKUP($B226,'Privacy Analyst Evaluation'!$A$46:$F$120,4,0),""))&amp;""</f>
        <v/>
      </c>
      <c r="F226" s="63" t="str">
        <f ca="1">IFERROR(VLOOKUP($B226,'Institution Evaluation'!$A$55:$F$346,6,0),IFERROR(VLOOKUP($B226,'Privacy Analyst Evaluation'!$A$46:$F$120,6,0),""))&amp;""</f>
        <v/>
      </c>
      <c r="G226" s="227"/>
      <c r="H226" s="63" t="str">
        <f>IFERROR(IF($H225+1&gt;'(backend scoring)'!$Q$335,"",$H225+1),"")</f>
        <v/>
      </c>
      <c r="I226" s="63" t="e">
        <f ca="1">_xludf.XLOOKUP($H226,'(backend scoring)'!$S$2:$S$333,'(backend scoring)'!$A$2:$A$333,"")</f>
        <v>#NAME?</v>
      </c>
      <c r="J226" s="63" t="str">
        <f ca="1">IFERROR(VLOOKUP($I226,'Institution Evaluation'!$A$55:$F$346,2,0),IFERROR(VLOOKUP($I226,'Privacy Analyst Evaluation'!$A$46:$F$120,2,0),""))</f>
        <v/>
      </c>
      <c r="K226" s="63" t="str">
        <f ca="1">IFERROR(VLOOKUP($I226,'Institution Evaluation'!$A$55:$F$346,3,0),IFERROR(VLOOKUP($I226,'Privacy Analyst Evaluation'!$A$46:$F$120,3,0),""))&amp;""</f>
        <v/>
      </c>
      <c r="L226" s="63" t="str">
        <f ca="1">IFERROR(VLOOKUP($I226,'Institution Evaluation'!$A$55:$F$346,4,0),IFERROR(VLOOKUP($I226,'Privacy Analyst Evaluation'!$A$46:$F$120,4,0),""))&amp;""</f>
        <v/>
      </c>
      <c r="M226" s="63" t="str">
        <f ca="1">IFERROR(VLOOKUP($I226,'Institution Evaluation'!$A$55:$F$346,6,0),IFERROR(VLOOKUP($I226,'Privacy Analyst Evaluation'!$A$46:$F$120,6,0),""))&amp;""</f>
        <v/>
      </c>
    </row>
    <row r="227" spans="1:13" x14ac:dyDescent="0.25">
      <c r="A227" s="63" t="str">
        <f>IFERROR(IF($A226+1&gt;'(backend scoring)'!$T$335,"",$A226+1),"")</f>
        <v/>
      </c>
      <c r="B227" s="63" t="e">
        <f ca="1">_xludf.XLOOKUP($A227,'(backend scoring)'!$V$2:$V$333,'(backend scoring)'!$A$2:$A$333,"")</f>
        <v>#NAME?</v>
      </c>
      <c r="C227" s="63" t="str">
        <f ca="1">IFERROR(VLOOKUP($B227,'Institution Evaluation'!$A$55:$F$346,2,0),IFERROR(VLOOKUP($B227,'Privacy Analyst Evaluation'!$A$46:$F$120,2,0),""))&amp;""</f>
        <v/>
      </c>
      <c r="D227" s="63" t="str">
        <f ca="1">IFERROR(VLOOKUP($B227,'Institution Evaluation'!$A$55:$F$346,3,0),IFERROR(VLOOKUP($B227,'Privacy Analyst Evaluation'!$A$46:$F$120,3,0),""))&amp;""</f>
        <v/>
      </c>
      <c r="E227" s="63" t="str">
        <f ca="1">IFERROR(VLOOKUP($B227,'Institution Evaluation'!$A$55:$F$346,4,0),IFERROR(VLOOKUP($B227,'Privacy Analyst Evaluation'!$A$46:$F$120,4,0),""))&amp;""</f>
        <v/>
      </c>
      <c r="F227" s="63" t="str">
        <f ca="1">IFERROR(VLOOKUP($B227,'Institution Evaluation'!$A$55:$F$346,6,0),IFERROR(VLOOKUP($B227,'Privacy Analyst Evaluation'!$A$46:$F$120,6,0),""))&amp;""</f>
        <v/>
      </c>
      <c r="G227" s="227"/>
      <c r="H227" s="63" t="str">
        <f>IFERROR(IF($H226+1&gt;'(backend scoring)'!$Q$335,"",$H226+1),"")</f>
        <v/>
      </c>
      <c r="I227" s="63" t="e">
        <f ca="1">_xludf.XLOOKUP($H227,'(backend scoring)'!$S$2:$S$333,'(backend scoring)'!$A$2:$A$333,"")</f>
        <v>#NAME?</v>
      </c>
      <c r="J227" s="63" t="str">
        <f ca="1">IFERROR(VLOOKUP($I227,'Institution Evaluation'!$A$55:$F$346,2,0),IFERROR(VLOOKUP($I227,'Privacy Analyst Evaluation'!$A$46:$F$120,2,0),""))</f>
        <v/>
      </c>
      <c r="K227" s="63" t="str">
        <f ca="1">IFERROR(VLOOKUP($I227,'Institution Evaluation'!$A$55:$F$346,3,0),IFERROR(VLOOKUP($I227,'Privacy Analyst Evaluation'!$A$46:$F$120,3,0),""))&amp;""</f>
        <v/>
      </c>
      <c r="L227" s="63" t="str">
        <f ca="1">IFERROR(VLOOKUP($I227,'Institution Evaluation'!$A$55:$F$346,4,0),IFERROR(VLOOKUP($I227,'Privacy Analyst Evaluation'!$A$46:$F$120,4,0),""))&amp;""</f>
        <v/>
      </c>
      <c r="M227" s="63" t="str">
        <f ca="1">IFERROR(VLOOKUP($I227,'Institution Evaluation'!$A$55:$F$346,6,0),IFERROR(VLOOKUP($I227,'Privacy Analyst Evaluation'!$A$46:$F$120,6,0),""))&amp;""</f>
        <v/>
      </c>
    </row>
    <row r="228" spans="1:13" x14ac:dyDescent="0.25">
      <c r="A228" s="63" t="str">
        <f>IFERROR(IF($A227+1&gt;'(backend scoring)'!$T$335,"",$A227+1),"")</f>
        <v/>
      </c>
      <c r="B228" s="63" t="e">
        <f ca="1">_xludf.XLOOKUP($A228,'(backend scoring)'!$V$2:$V$333,'(backend scoring)'!$A$2:$A$333,"")</f>
        <v>#NAME?</v>
      </c>
      <c r="C228" s="63" t="str">
        <f ca="1">IFERROR(VLOOKUP($B228,'Institution Evaluation'!$A$55:$F$346,2,0),IFERROR(VLOOKUP($B228,'Privacy Analyst Evaluation'!$A$46:$F$120,2,0),""))&amp;""</f>
        <v/>
      </c>
      <c r="D228" s="63" t="str">
        <f ca="1">IFERROR(VLOOKUP($B228,'Institution Evaluation'!$A$55:$F$346,3,0),IFERROR(VLOOKUP($B228,'Privacy Analyst Evaluation'!$A$46:$F$120,3,0),""))&amp;""</f>
        <v/>
      </c>
      <c r="E228" s="63" t="str">
        <f ca="1">IFERROR(VLOOKUP($B228,'Institution Evaluation'!$A$55:$F$346,4,0),IFERROR(VLOOKUP($B228,'Privacy Analyst Evaluation'!$A$46:$F$120,4,0),""))&amp;""</f>
        <v/>
      </c>
      <c r="F228" s="63" t="str">
        <f ca="1">IFERROR(VLOOKUP($B228,'Institution Evaluation'!$A$55:$F$346,6,0),IFERROR(VLOOKUP($B228,'Privacy Analyst Evaluation'!$A$46:$F$120,6,0),""))&amp;""</f>
        <v/>
      </c>
      <c r="G228" s="227"/>
      <c r="H228" s="63" t="str">
        <f>IFERROR(IF($H227+1&gt;'(backend scoring)'!$Q$335,"",$H227+1),"")</f>
        <v/>
      </c>
      <c r="I228" s="63" t="e">
        <f ca="1">_xludf.XLOOKUP($H228,'(backend scoring)'!$S$2:$S$333,'(backend scoring)'!$A$2:$A$333,"")</f>
        <v>#NAME?</v>
      </c>
      <c r="J228" s="63" t="str">
        <f ca="1">IFERROR(VLOOKUP($I228,'Institution Evaluation'!$A$55:$F$346,2,0),IFERROR(VLOOKUP($I228,'Privacy Analyst Evaluation'!$A$46:$F$120,2,0),""))</f>
        <v/>
      </c>
      <c r="K228" s="63" t="str">
        <f ca="1">IFERROR(VLOOKUP($I228,'Institution Evaluation'!$A$55:$F$346,3,0),IFERROR(VLOOKUP($I228,'Privacy Analyst Evaluation'!$A$46:$F$120,3,0),""))&amp;""</f>
        <v/>
      </c>
      <c r="L228" s="63" t="str">
        <f ca="1">IFERROR(VLOOKUP($I228,'Institution Evaluation'!$A$55:$F$346,4,0),IFERROR(VLOOKUP($I228,'Privacy Analyst Evaluation'!$A$46:$F$120,4,0),""))&amp;""</f>
        <v/>
      </c>
      <c r="M228" s="63" t="str">
        <f ca="1">IFERROR(VLOOKUP($I228,'Institution Evaluation'!$A$55:$F$346,6,0),IFERROR(VLOOKUP($I228,'Privacy Analyst Evaluation'!$A$46:$F$120,6,0),""))&amp;""</f>
        <v/>
      </c>
    </row>
    <row r="229" spans="1:13" x14ac:dyDescent="0.25">
      <c r="A229" s="63" t="str">
        <f>IFERROR(IF($A228+1&gt;'(backend scoring)'!$T$335,"",$A228+1),"")</f>
        <v/>
      </c>
      <c r="B229" s="63" t="e">
        <f ca="1">_xludf.XLOOKUP($A229,'(backend scoring)'!$V$2:$V$333,'(backend scoring)'!$A$2:$A$333,"")</f>
        <v>#NAME?</v>
      </c>
      <c r="C229" s="63" t="str">
        <f ca="1">IFERROR(VLOOKUP($B229,'Institution Evaluation'!$A$55:$F$346,2,0),IFERROR(VLOOKUP($B229,'Privacy Analyst Evaluation'!$A$46:$F$120,2,0),""))&amp;""</f>
        <v/>
      </c>
      <c r="D229" s="63" t="str">
        <f ca="1">IFERROR(VLOOKUP($B229,'Institution Evaluation'!$A$55:$F$346,3,0),IFERROR(VLOOKUP($B229,'Privacy Analyst Evaluation'!$A$46:$F$120,3,0),""))&amp;""</f>
        <v/>
      </c>
      <c r="E229" s="63" t="str">
        <f ca="1">IFERROR(VLOOKUP($B229,'Institution Evaluation'!$A$55:$F$346,4,0),IFERROR(VLOOKUP($B229,'Privacy Analyst Evaluation'!$A$46:$F$120,4,0),""))&amp;""</f>
        <v/>
      </c>
      <c r="F229" s="63" t="str">
        <f ca="1">IFERROR(VLOOKUP($B229,'Institution Evaluation'!$A$55:$F$346,6,0),IFERROR(VLOOKUP($B229,'Privacy Analyst Evaluation'!$A$46:$F$120,6,0),""))&amp;""</f>
        <v/>
      </c>
      <c r="G229" s="227"/>
      <c r="H229" s="63" t="str">
        <f>IFERROR(IF($H228+1&gt;'(backend scoring)'!$Q$335,"",$H228+1),"")</f>
        <v/>
      </c>
      <c r="I229" s="63" t="e">
        <f ca="1">_xludf.XLOOKUP($H229,'(backend scoring)'!$S$2:$S$333,'(backend scoring)'!$A$2:$A$333,"")</f>
        <v>#NAME?</v>
      </c>
      <c r="J229" s="63" t="str">
        <f ca="1">IFERROR(VLOOKUP($I229,'Institution Evaluation'!$A$55:$F$346,2,0),IFERROR(VLOOKUP($I229,'Privacy Analyst Evaluation'!$A$46:$F$120,2,0),""))</f>
        <v/>
      </c>
      <c r="K229" s="63" t="str">
        <f ca="1">IFERROR(VLOOKUP($I229,'Institution Evaluation'!$A$55:$F$346,3,0),IFERROR(VLOOKUP($I229,'Privacy Analyst Evaluation'!$A$46:$F$120,3,0),""))&amp;""</f>
        <v/>
      </c>
      <c r="L229" s="63" t="str">
        <f ca="1">IFERROR(VLOOKUP($I229,'Institution Evaluation'!$A$55:$F$346,4,0),IFERROR(VLOOKUP($I229,'Privacy Analyst Evaluation'!$A$46:$F$120,4,0),""))&amp;""</f>
        <v/>
      </c>
      <c r="M229" s="63" t="str">
        <f ca="1">IFERROR(VLOOKUP($I229,'Institution Evaluation'!$A$55:$F$346,6,0),IFERROR(VLOOKUP($I229,'Privacy Analyst Evaluation'!$A$46:$F$120,6,0),""))&amp;""</f>
        <v/>
      </c>
    </row>
    <row r="230" spans="1:13" x14ac:dyDescent="0.25">
      <c r="A230" s="63" t="str">
        <f>IFERROR(IF($A229+1&gt;'(backend scoring)'!$T$335,"",$A229+1),"")</f>
        <v/>
      </c>
      <c r="B230" s="63" t="e">
        <f ca="1">_xludf.XLOOKUP($A230,'(backend scoring)'!$V$2:$V$333,'(backend scoring)'!$A$2:$A$333,"")</f>
        <v>#NAME?</v>
      </c>
      <c r="C230" s="63" t="str">
        <f ca="1">IFERROR(VLOOKUP($B230,'Institution Evaluation'!$A$55:$F$346,2,0),IFERROR(VLOOKUP($B230,'Privacy Analyst Evaluation'!$A$46:$F$120,2,0),""))&amp;""</f>
        <v/>
      </c>
      <c r="D230" s="63" t="str">
        <f ca="1">IFERROR(VLOOKUP($B230,'Institution Evaluation'!$A$55:$F$346,3,0),IFERROR(VLOOKUP($B230,'Privacy Analyst Evaluation'!$A$46:$F$120,3,0),""))&amp;""</f>
        <v/>
      </c>
      <c r="E230" s="63" t="str">
        <f ca="1">IFERROR(VLOOKUP($B230,'Institution Evaluation'!$A$55:$F$346,4,0),IFERROR(VLOOKUP($B230,'Privacy Analyst Evaluation'!$A$46:$F$120,4,0),""))&amp;""</f>
        <v/>
      </c>
      <c r="F230" s="63" t="str">
        <f ca="1">IFERROR(VLOOKUP($B230,'Institution Evaluation'!$A$55:$F$346,6,0),IFERROR(VLOOKUP($B230,'Privacy Analyst Evaluation'!$A$46:$F$120,6,0),""))&amp;""</f>
        <v/>
      </c>
      <c r="G230" s="227"/>
      <c r="H230" s="63" t="str">
        <f>IFERROR(IF($H229+1&gt;'(backend scoring)'!$Q$335,"",$H229+1),"")</f>
        <v/>
      </c>
      <c r="I230" s="63" t="e">
        <f ca="1">_xludf.XLOOKUP($H230,'(backend scoring)'!$S$2:$S$333,'(backend scoring)'!$A$2:$A$333,"")</f>
        <v>#NAME?</v>
      </c>
      <c r="J230" s="63" t="str">
        <f ca="1">IFERROR(VLOOKUP($I230,'Institution Evaluation'!$A$55:$F$346,2,0),IFERROR(VLOOKUP($I230,'Privacy Analyst Evaluation'!$A$46:$F$120,2,0),""))</f>
        <v/>
      </c>
      <c r="K230" s="63" t="str">
        <f ca="1">IFERROR(VLOOKUP($I230,'Institution Evaluation'!$A$55:$F$346,3,0),IFERROR(VLOOKUP($I230,'Privacy Analyst Evaluation'!$A$46:$F$120,3,0),""))&amp;""</f>
        <v/>
      </c>
      <c r="L230" s="63" t="str">
        <f ca="1">IFERROR(VLOOKUP($I230,'Institution Evaluation'!$A$55:$F$346,4,0),IFERROR(VLOOKUP($I230,'Privacy Analyst Evaluation'!$A$46:$F$120,4,0),""))&amp;""</f>
        <v/>
      </c>
      <c r="M230" s="63" t="str">
        <f ca="1">IFERROR(VLOOKUP($I230,'Institution Evaluation'!$A$55:$F$346,6,0),IFERROR(VLOOKUP($I230,'Privacy Analyst Evaluation'!$A$46:$F$120,6,0),""))&amp;""</f>
        <v/>
      </c>
    </row>
    <row r="231" spans="1:13" x14ac:dyDescent="0.25">
      <c r="A231" s="63" t="str">
        <f>IFERROR(IF($A230+1&gt;'(backend scoring)'!$T$335,"",$A230+1),"")</f>
        <v/>
      </c>
      <c r="B231" s="63" t="e">
        <f ca="1">_xludf.XLOOKUP($A231,'(backend scoring)'!$V$2:$V$333,'(backend scoring)'!$A$2:$A$333,"")</f>
        <v>#NAME?</v>
      </c>
      <c r="C231" s="63" t="str">
        <f ca="1">IFERROR(VLOOKUP($B231,'Institution Evaluation'!$A$55:$F$346,2,0),IFERROR(VLOOKUP($B231,'Privacy Analyst Evaluation'!$A$46:$F$120,2,0),""))&amp;""</f>
        <v/>
      </c>
      <c r="D231" s="63" t="str">
        <f ca="1">IFERROR(VLOOKUP($B231,'Institution Evaluation'!$A$55:$F$346,3,0),IFERROR(VLOOKUP($B231,'Privacy Analyst Evaluation'!$A$46:$F$120,3,0),""))&amp;""</f>
        <v/>
      </c>
      <c r="E231" s="63" t="str">
        <f ca="1">IFERROR(VLOOKUP($B231,'Institution Evaluation'!$A$55:$F$346,4,0),IFERROR(VLOOKUP($B231,'Privacy Analyst Evaluation'!$A$46:$F$120,4,0),""))&amp;""</f>
        <v/>
      </c>
      <c r="F231" s="63" t="str">
        <f ca="1">IFERROR(VLOOKUP($B231,'Institution Evaluation'!$A$55:$F$346,6,0),IFERROR(VLOOKUP($B231,'Privacy Analyst Evaluation'!$A$46:$F$120,6,0),""))&amp;""</f>
        <v/>
      </c>
      <c r="G231" s="227"/>
      <c r="H231" s="63" t="str">
        <f>IFERROR(IF($H230+1&gt;'(backend scoring)'!$Q$335,"",$H230+1),"")</f>
        <v/>
      </c>
      <c r="I231" s="63" t="e">
        <f ca="1">_xludf.XLOOKUP($H231,'(backend scoring)'!$S$2:$S$333,'(backend scoring)'!$A$2:$A$333,"")</f>
        <v>#NAME?</v>
      </c>
      <c r="J231" s="63" t="str">
        <f ca="1">IFERROR(VLOOKUP($I231,'Institution Evaluation'!$A$55:$F$346,2,0),IFERROR(VLOOKUP($I231,'Privacy Analyst Evaluation'!$A$46:$F$120,2,0),""))</f>
        <v/>
      </c>
      <c r="K231" s="63" t="str">
        <f ca="1">IFERROR(VLOOKUP($I231,'Institution Evaluation'!$A$55:$F$346,3,0),IFERROR(VLOOKUP($I231,'Privacy Analyst Evaluation'!$A$46:$F$120,3,0),""))&amp;""</f>
        <v/>
      </c>
      <c r="L231" s="63" t="str">
        <f ca="1">IFERROR(VLOOKUP($I231,'Institution Evaluation'!$A$55:$F$346,4,0),IFERROR(VLOOKUP($I231,'Privacy Analyst Evaluation'!$A$46:$F$120,4,0),""))&amp;""</f>
        <v/>
      </c>
      <c r="M231" s="63" t="str">
        <f ca="1">IFERROR(VLOOKUP($I231,'Institution Evaluation'!$A$55:$F$346,6,0),IFERROR(VLOOKUP($I231,'Privacy Analyst Evaluation'!$A$46:$F$120,6,0),""))&amp;""</f>
        <v/>
      </c>
    </row>
    <row r="232" spans="1:13" x14ac:dyDescent="0.25">
      <c r="A232" s="63" t="str">
        <f>IFERROR(IF($A231+1&gt;'(backend scoring)'!$T$335,"",$A231+1),"")</f>
        <v/>
      </c>
      <c r="B232" s="63" t="e">
        <f ca="1">_xludf.XLOOKUP($A232,'(backend scoring)'!$V$2:$V$333,'(backend scoring)'!$A$2:$A$333,"")</f>
        <v>#NAME?</v>
      </c>
      <c r="C232" s="63" t="str">
        <f ca="1">IFERROR(VLOOKUP($B232,'Institution Evaluation'!$A$55:$F$346,2,0),IFERROR(VLOOKUP($B232,'Privacy Analyst Evaluation'!$A$46:$F$120,2,0),""))&amp;""</f>
        <v/>
      </c>
      <c r="D232" s="63" t="str">
        <f ca="1">IFERROR(VLOOKUP($B232,'Institution Evaluation'!$A$55:$F$346,3,0),IFERROR(VLOOKUP($B232,'Privacy Analyst Evaluation'!$A$46:$F$120,3,0),""))&amp;""</f>
        <v/>
      </c>
      <c r="E232" s="63" t="str">
        <f ca="1">IFERROR(VLOOKUP($B232,'Institution Evaluation'!$A$55:$F$346,4,0),IFERROR(VLOOKUP($B232,'Privacy Analyst Evaluation'!$A$46:$F$120,4,0),""))&amp;""</f>
        <v/>
      </c>
      <c r="F232" s="63" t="str">
        <f ca="1">IFERROR(VLOOKUP($B232,'Institution Evaluation'!$A$55:$F$346,6,0),IFERROR(VLOOKUP($B232,'Privacy Analyst Evaluation'!$A$46:$F$120,6,0),""))&amp;""</f>
        <v/>
      </c>
      <c r="G232" s="227"/>
      <c r="H232" s="63" t="str">
        <f>IFERROR(IF($H231+1&gt;'(backend scoring)'!$Q$335,"",$H231+1),"")</f>
        <v/>
      </c>
      <c r="I232" s="63" t="e">
        <f ca="1">_xludf.XLOOKUP($H232,'(backend scoring)'!$S$2:$S$333,'(backend scoring)'!$A$2:$A$333,"")</f>
        <v>#NAME?</v>
      </c>
      <c r="J232" s="63" t="str">
        <f ca="1">IFERROR(VLOOKUP($I232,'Institution Evaluation'!$A$55:$F$346,2,0),IFERROR(VLOOKUP($I232,'Privacy Analyst Evaluation'!$A$46:$F$120,2,0),""))</f>
        <v/>
      </c>
      <c r="K232" s="63" t="str">
        <f ca="1">IFERROR(VLOOKUP($I232,'Institution Evaluation'!$A$55:$F$346,3,0),IFERROR(VLOOKUP($I232,'Privacy Analyst Evaluation'!$A$46:$F$120,3,0),""))&amp;""</f>
        <v/>
      </c>
      <c r="L232" s="63" t="str">
        <f ca="1">IFERROR(VLOOKUP($I232,'Institution Evaluation'!$A$55:$F$346,4,0),IFERROR(VLOOKUP($I232,'Privacy Analyst Evaluation'!$A$46:$F$120,4,0),""))&amp;""</f>
        <v/>
      </c>
      <c r="M232" s="63" t="str">
        <f ca="1">IFERROR(VLOOKUP($I232,'Institution Evaluation'!$A$55:$F$346,6,0),IFERROR(VLOOKUP($I232,'Privacy Analyst Evaluation'!$A$46:$F$120,6,0),""))&amp;""</f>
        <v/>
      </c>
    </row>
    <row r="233" spans="1:13" x14ac:dyDescent="0.25">
      <c r="A233" s="63" t="str">
        <f>IFERROR(IF($A232+1&gt;'(backend scoring)'!$T$335,"",$A232+1),"")</f>
        <v/>
      </c>
      <c r="B233" s="63" t="e">
        <f ca="1">_xludf.XLOOKUP($A233,'(backend scoring)'!$V$2:$V$333,'(backend scoring)'!$A$2:$A$333,"")</f>
        <v>#NAME?</v>
      </c>
      <c r="C233" s="63" t="str">
        <f ca="1">IFERROR(VLOOKUP($B233,'Institution Evaluation'!$A$55:$F$346,2,0),IFERROR(VLOOKUP($B233,'Privacy Analyst Evaluation'!$A$46:$F$120,2,0),""))&amp;""</f>
        <v/>
      </c>
      <c r="D233" s="63" t="str">
        <f ca="1">IFERROR(VLOOKUP($B233,'Institution Evaluation'!$A$55:$F$346,3,0),IFERROR(VLOOKUP($B233,'Privacy Analyst Evaluation'!$A$46:$F$120,3,0),""))&amp;""</f>
        <v/>
      </c>
      <c r="E233" s="63" t="str">
        <f ca="1">IFERROR(VLOOKUP($B233,'Institution Evaluation'!$A$55:$F$346,4,0),IFERROR(VLOOKUP($B233,'Privacy Analyst Evaluation'!$A$46:$F$120,4,0),""))&amp;""</f>
        <v/>
      </c>
      <c r="F233" s="63" t="str">
        <f ca="1">IFERROR(VLOOKUP($B233,'Institution Evaluation'!$A$55:$F$346,6,0),IFERROR(VLOOKUP($B233,'Privacy Analyst Evaluation'!$A$46:$F$120,6,0),""))&amp;""</f>
        <v/>
      </c>
      <c r="G233" s="227"/>
      <c r="H233" s="63" t="str">
        <f>IFERROR(IF($H232+1&gt;'(backend scoring)'!$Q$335,"",$H232+1),"")</f>
        <v/>
      </c>
      <c r="I233" s="63" t="e">
        <f ca="1">_xludf.XLOOKUP($H233,'(backend scoring)'!$S$2:$S$333,'(backend scoring)'!$A$2:$A$333,"")</f>
        <v>#NAME?</v>
      </c>
      <c r="J233" s="63" t="str">
        <f ca="1">IFERROR(VLOOKUP($I233,'Institution Evaluation'!$A$55:$F$346,2,0),IFERROR(VLOOKUP($I233,'Privacy Analyst Evaluation'!$A$46:$F$120,2,0),""))</f>
        <v/>
      </c>
      <c r="K233" s="63" t="str">
        <f ca="1">IFERROR(VLOOKUP($I233,'Institution Evaluation'!$A$55:$F$346,3,0),IFERROR(VLOOKUP($I233,'Privacy Analyst Evaluation'!$A$46:$F$120,3,0),""))&amp;""</f>
        <v/>
      </c>
      <c r="L233" s="63" t="str">
        <f ca="1">IFERROR(VLOOKUP($I233,'Institution Evaluation'!$A$55:$F$346,4,0),IFERROR(VLOOKUP($I233,'Privacy Analyst Evaluation'!$A$46:$F$120,4,0),""))&amp;""</f>
        <v/>
      </c>
      <c r="M233" s="63" t="str">
        <f ca="1">IFERROR(VLOOKUP($I233,'Institution Evaluation'!$A$55:$F$346,6,0),IFERROR(VLOOKUP($I233,'Privacy Analyst Evaluation'!$A$46:$F$120,6,0),""))&amp;""</f>
        <v/>
      </c>
    </row>
    <row r="234" spans="1:13" x14ac:dyDescent="0.25">
      <c r="A234" s="63" t="str">
        <f>IFERROR(IF($A233+1&gt;'(backend scoring)'!$T$335,"",$A233+1),"")</f>
        <v/>
      </c>
      <c r="B234" s="63" t="e">
        <f ca="1">_xludf.XLOOKUP($A234,'(backend scoring)'!$V$2:$V$333,'(backend scoring)'!$A$2:$A$333,"")</f>
        <v>#NAME?</v>
      </c>
      <c r="C234" s="63" t="str">
        <f ca="1">IFERROR(VLOOKUP($B234,'Institution Evaluation'!$A$55:$F$346,2,0),IFERROR(VLOOKUP($B234,'Privacy Analyst Evaluation'!$A$46:$F$120,2,0),""))&amp;""</f>
        <v/>
      </c>
      <c r="D234" s="63" t="str">
        <f ca="1">IFERROR(VLOOKUP($B234,'Institution Evaluation'!$A$55:$F$346,3,0),IFERROR(VLOOKUP($B234,'Privacy Analyst Evaluation'!$A$46:$F$120,3,0),""))&amp;""</f>
        <v/>
      </c>
      <c r="E234" s="63" t="str">
        <f ca="1">IFERROR(VLOOKUP($B234,'Institution Evaluation'!$A$55:$F$346,4,0),IFERROR(VLOOKUP($B234,'Privacy Analyst Evaluation'!$A$46:$F$120,4,0),""))&amp;""</f>
        <v/>
      </c>
      <c r="F234" s="63" t="str">
        <f ca="1">IFERROR(VLOOKUP($B234,'Institution Evaluation'!$A$55:$F$346,6,0),IFERROR(VLOOKUP($B234,'Privacy Analyst Evaluation'!$A$46:$F$120,6,0),""))&amp;""</f>
        <v/>
      </c>
      <c r="G234" s="227"/>
      <c r="H234" s="63" t="str">
        <f>IFERROR(IF($H233+1&gt;'(backend scoring)'!$Q$335,"",$H233+1),"")</f>
        <v/>
      </c>
      <c r="I234" s="63" t="e">
        <f ca="1">_xludf.XLOOKUP($H234,'(backend scoring)'!$S$2:$S$333,'(backend scoring)'!$A$2:$A$333,"")</f>
        <v>#NAME?</v>
      </c>
      <c r="J234" s="63" t="str">
        <f ca="1">IFERROR(VLOOKUP($I234,'Institution Evaluation'!$A$55:$F$346,2,0),IFERROR(VLOOKUP($I234,'Privacy Analyst Evaluation'!$A$46:$F$120,2,0),""))</f>
        <v/>
      </c>
      <c r="K234" s="63" t="str">
        <f ca="1">IFERROR(VLOOKUP($I234,'Institution Evaluation'!$A$55:$F$346,3,0),IFERROR(VLOOKUP($I234,'Privacy Analyst Evaluation'!$A$46:$F$120,3,0),""))&amp;""</f>
        <v/>
      </c>
      <c r="L234" s="63" t="str">
        <f ca="1">IFERROR(VLOOKUP($I234,'Institution Evaluation'!$A$55:$F$346,4,0),IFERROR(VLOOKUP($I234,'Privacy Analyst Evaluation'!$A$46:$F$120,4,0),""))&amp;""</f>
        <v/>
      </c>
      <c r="M234" s="63" t="str">
        <f ca="1">IFERROR(VLOOKUP($I234,'Institution Evaluation'!$A$55:$F$346,6,0),IFERROR(VLOOKUP($I234,'Privacy Analyst Evaluation'!$A$46:$F$120,6,0),""))&amp;""</f>
        <v/>
      </c>
    </row>
    <row r="235" spans="1:13" x14ac:dyDescent="0.25">
      <c r="A235" s="63" t="str">
        <f>IFERROR(IF($A234+1&gt;'(backend scoring)'!$T$335,"",$A234+1),"")</f>
        <v/>
      </c>
      <c r="B235" s="63" t="e">
        <f ca="1">_xludf.XLOOKUP($A235,'(backend scoring)'!$V$2:$V$333,'(backend scoring)'!$A$2:$A$333,"")</f>
        <v>#NAME?</v>
      </c>
      <c r="C235" s="63" t="str">
        <f ca="1">IFERROR(VLOOKUP($B235,'Institution Evaluation'!$A$55:$F$346,2,0),IFERROR(VLOOKUP($B235,'Privacy Analyst Evaluation'!$A$46:$F$120,2,0),""))&amp;""</f>
        <v/>
      </c>
      <c r="D235" s="63" t="str">
        <f ca="1">IFERROR(VLOOKUP($B235,'Institution Evaluation'!$A$55:$F$346,3,0),IFERROR(VLOOKUP($B235,'Privacy Analyst Evaluation'!$A$46:$F$120,3,0),""))&amp;""</f>
        <v/>
      </c>
      <c r="E235" s="63" t="str">
        <f ca="1">IFERROR(VLOOKUP($B235,'Institution Evaluation'!$A$55:$F$346,4,0),IFERROR(VLOOKUP($B235,'Privacy Analyst Evaluation'!$A$46:$F$120,4,0),""))&amp;""</f>
        <v/>
      </c>
      <c r="F235" s="63" t="str">
        <f ca="1">IFERROR(VLOOKUP($B235,'Institution Evaluation'!$A$55:$F$346,6,0),IFERROR(VLOOKUP($B235,'Privacy Analyst Evaluation'!$A$46:$F$120,6,0),""))&amp;""</f>
        <v/>
      </c>
      <c r="G235" s="227"/>
      <c r="H235" s="63" t="str">
        <f>IFERROR(IF($H234+1&gt;'(backend scoring)'!$Q$335,"",$H234+1),"")</f>
        <v/>
      </c>
      <c r="I235" s="63" t="e">
        <f ca="1">_xludf.XLOOKUP($H235,'(backend scoring)'!$S$2:$S$333,'(backend scoring)'!$A$2:$A$333,"")</f>
        <v>#NAME?</v>
      </c>
      <c r="J235" s="63" t="str">
        <f ca="1">IFERROR(VLOOKUP($I235,'Institution Evaluation'!$A$55:$F$346,2,0),IFERROR(VLOOKUP($I235,'Privacy Analyst Evaluation'!$A$46:$F$120,2,0),""))</f>
        <v/>
      </c>
      <c r="K235" s="63" t="str">
        <f ca="1">IFERROR(VLOOKUP($I235,'Institution Evaluation'!$A$55:$F$346,3,0),IFERROR(VLOOKUP($I235,'Privacy Analyst Evaluation'!$A$46:$F$120,3,0),""))&amp;""</f>
        <v/>
      </c>
      <c r="L235" s="63" t="str">
        <f ca="1">IFERROR(VLOOKUP($I235,'Institution Evaluation'!$A$55:$F$346,4,0),IFERROR(VLOOKUP($I235,'Privacy Analyst Evaluation'!$A$46:$F$120,4,0),""))&amp;""</f>
        <v/>
      </c>
      <c r="M235" s="63" t="str">
        <f ca="1">IFERROR(VLOOKUP($I235,'Institution Evaluation'!$A$55:$F$346,6,0),IFERROR(VLOOKUP($I235,'Privacy Analyst Evaluation'!$A$46:$F$120,6,0),""))&amp;""</f>
        <v/>
      </c>
    </row>
    <row r="236" spans="1:13" x14ac:dyDescent="0.25">
      <c r="A236" s="63" t="str">
        <f>IFERROR(IF($A235+1&gt;'(backend scoring)'!$T$335,"",$A235+1),"")</f>
        <v/>
      </c>
      <c r="B236" s="63" t="e">
        <f ca="1">_xludf.XLOOKUP($A236,'(backend scoring)'!$V$2:$V$333,'(backend scoring)'!$A$2:$A$333,"")</f>
        <v>#NAME?</v>
      </c>
      <c r="C236" s="63" t="str">
        <f ca="1">IFERROR(VLOOKUP($B236,'Institution Evaluation'!$A$55:$F$346,2,0),IFERROR(VLOOKUP($B236,'Privacy Analyst Evaluation'!$A$46:$F$120,2,0),""))&amp;""</f>
        <v/>
      </c>
      <c r="D236" s="63" t="str">
        <f ca="1">IFERROR(VLOOKUP($B236,'Institution Evaluation'!$A$55:$F$346,3,0),IFERROR(VLOOKUP($B236,'Privacy Analyst Evaluation'!$A$46:$F$120,3,0),""))&amp;""</f>
        <v/>
      </c>
      <c r="E236" s="63" t="str">
        <f ca="1">IFERROR(VLOOKUP($B236,'Institution Evaluation'!$A$55:$F$346,4,0),IFERROR(VLOOKUP($B236,'Privacy Analyst Evaluation'!$A$46:$F$120,4,0),""))&amp;""</f>
        <v/>
      </c>
      <c r="F236" s="63" t="str">
        <f ca="1">IFERROR(VLOOKUP($B236,'Institution Evaluation'!$A$55:$F$346,6,0),IFERROR(VLOOKUP($B236,'Privacy Analyst Evaluation'!$A$46:$F$120,6,0),""))&amp;""</f>
        <v/>
      </c>
      <c r="G236" s="227"/>
      <c r="H236" s="63" t="str">
        <f>IFERROR(IF($H235+1&gt;'(backend scoring)'!$Q$335,"",$H235+1),"")</f>
        <v/>
      </c>
      <c r="I236" s="63" t="e">
        <f ca="1">_xludf.XLOOKUP($H236,'(backend scoring)'!$S$2:$S$333,'(backend scoring)'!$A$2:$A$333,"")</f>
        <v>#NAME?</v>
      </c>
      <c r="J236" s="63" t="str">
        <f ca="1">IFERROR(VLOOKUP($I236,'Institution Evaluation'!$A$55:$F$346,2,0),IFERROR(VLOOKUP($I236,'Privacy Analyst Evaluation'!$A$46:$F$120,2,0),""))</f>
        <v/>
      </c>
      <c r="K236" s="63" t="str">
        <f ca="1">IFERROR(VLOOKUP($I236,'Institution Evaluation'!$A$55:$F$346,3,0),IFERROR(VLOOKUP($I236,'Privacy Analyst Evaluation'!$A$46:$F$120,3,0),""))&amp;""</f>
        <v/>
      </c>
      <c r="L236" s="63" t="str">
        <f ca="1">IFERROR(VLOOKUP($I236,'Institution Evaluation'!$A$55:$F$346,4,0),IFERROR(VLOOKUP($I236,'Privacy Analyst Evaluation'!$A$46:$F$120,4,0),""))&amp;""</f>
        <v/>
      </c>
      <c r="M236" s="63" t="str">
        <f ca="1">IFERROR(VLOOKUP($I236,'Institution Evaluation'!$A$55:$F$346,6,0),IFERROR(VLOOKUP($I236,'Privacy Analyst Evaluation'!$A$46:$F$120,6,0),""))&amp;""</f>
        <v/>
      </c>
    </row>
    <row r="237" spans="1:13" x14ac:dyDescent="0.25">
      <c r="A237" s="63" t="str">
        <f>IFERROR(IF($A236+1&gt;'(backend scoring)'!$T$335,"",$A236+1),"")</f>
        <v/>
      </c>
      <c r="B237" s="63" t="e">
        <f ca="1">_xludf.XLOOKUP($A237,'(backend scoring)'!$V$2:$V$333,'(backend scoring)'!$A$2:$A$333,"")</f>
        <v>#NAME?</v>
      </c>
      <c r="C237" s="63" t="str">
        <f ca="1">IFERROR(VLOOKUP($B237,'Institution Evaluation'!$A$55:$F$346,2,0),IFERROR(VLOOKUP($B237,'Privacy Analyst Evaluation'!$A$46:$F$120,2,0),""))&amp;""</f>
        <v/>
      </c>
      <c r="D237" s="63" t="str">
        <f ca="1">IFERROR(VLOOKUP($B237,'Institution Evaluation'!$A$55:$F$346,3,0),IFERROR(VLOOKUP($B237,'Privacy Analyst Evaluation'!$A$46:$F$120,3,0),""))&amp;""</f>
        <v/>
      </c>
      <c r="E237" s="63" t="str">
        <f ca="1">IFERROR(VLOOKUP($B237,'Institution Evaluation'!$A$55:$F$346,4,0),IFERROR(VLOOKUP($B237,'Privacy Analyst Evaluation'!$A$46:$F$120,4,0),""))&amp;""</f>
        <v/>
      </c>
      <c r="F237" s="63" t="str">
        <f ca="1">IFERROR(VLOOKUP($B237,'Institution Evaluation'!$A$55:$F$346,6,0),IFERROR(VLOOKUP($B237,'Privacy Analyst Evaluation'!$A$46:$F$120,6,0),""))&amp;""</f>
        <v/>
      </c>
      <c r="G237" s="227"/>
      <c r="H237" s="63" t="str">
        <f>IFERROR(IF($H236+1&gt;'(backend scoring)'!$Q$335,"",$H236+1),"")</f>
        <v/>
      </c>
      <c r="I237" s="63" t="e">
        <f ca="1">_xludf.XLOOKUP($H237,'(backend scoring)'!$S$2:$S$333,'(backend scoring)'!$A$2:$A$333,"")</f>
        <v>#NAME?</v>
      </c>
      <c r="J237" s="63" t="str">
        <f ca="1">IFERROR(VLOOKUP($I237,'Institution Evaluation'!$A$55:$F$346,2,0),IFERROR(VLOOKUP($I237,'Privacy Analyst Evaluation'!$A$46:$F$120,2,0),""))</f>
        <v/>
      </c>
      <c r="K237" s="63" t="str">
        <f ca="1">IFERROR(VLOOKUP($I237,'Institution Evaluation'!$A$55:$F$346,3,0),IFERROR(VLOOKUP($I237,'Privacy Analyst Evaluation'!$A$46:$F$120,3,0),""))&amp;""</f>
        <v/>
      </c>
      <c r="L237" s="63" t="str">
        <f ca="1">IFERROR(VLOOKUP($I237,'Institution Evaluation'!$A$55:$F$346,4,0),IFERROR(VLOOKUP($I237,'Privacy Analyst Evaluation'!$A$46:$F$120,4,0),""))&amp;""</f>
        <v/>
      </c>
      <c r="M237" s="63" t="str">
        <f ca="1">IFERROR(VLOOKUP($I237,'Institution Evaluation'!$A$55:$F$346,6,0),IFERROR(VLOOKUP($I237,'Privacy Analyst Evaluation'!$A$46:$F$120,6,0),""))&amp;""</f>
        <v/>
      </c>
    </row>
    <row r="238" spans="1:13" x14ac:dyDescent="0.25">
      <c r="A238" s="63" t="str">
        <f>IFERROR(IF($A237+1&gt;'(backend scoring)'!$T$335,"",$A237+1),"")</f>
        <v/>
      </c>
      <c r="B238" s="63" t="e">
        <f ca="1">_xludf.XLOOKUP($A238,'(backend scoring)'!$V$2:$V$333,'(backend scoring)'!$A$2:$A$333,"")</f>
        <v>#NAME?</v>
      </c>
      <c r="C238" s="63" t="str">
        <f ca="1">IFERROR(VLOOKUP($B238,'Institution Evaluation'!$A$55:$F$346,2,0),IFERROR(VLOOKUP($B238,'Privacy Analyst Evaluation'!$A$46:$F$120,2,0),""))&amp;""</f>
        <v/>
      </c>
      <c r="D238" s="63" t="str">
        <f ca="1">IFERROR(VLOOKUP($B238,'Institution Evaluation'!$A$55:$F$346,3,0),IFERROR(VLOOKUP($B238,'Privacy Analyst Evaluation'!$A$46:$F$120,3,0),""))&amp;""</f>
        <v/>
      </c>
      <c r="E238" s="63" t="str">
        <f ca="1">IFERROR(VLOOKUP($B238,'Institution Evaluation'!$A$55:$F$346,4,0),IFERROR(VLOOKUP($B238,'Privacy Analyst Evaluation'!$A$46:$F$120,4,0),""))&amp;""</f>
        <v/>
      </c>
      <c r="F238" s="63" t="str">
        <f ca="1">IFERROR(VLOOKUP($B238,'Institution Evaluation'!$A$55:$F$346,6,0),IFERROR(VLOOKUP($B238,'Privacy Analyst Evaluation'!$A$46:$F$120,6,0),""))&amp;""</f>
        <v/>
      </c>
      <c r="G238" s="227"/>
      <c r="H238" s="63" t="str">
        <f>IFERROR(IF($H237+1&gt;'(backend scoring)'!$Q$335,"",$H237+1),"")</f>
        <v/>
      </c>
      <c r="I238" s="63" t="e">
        <f ca="1">_xludf.XLOOKUP($H238,'(backend scoring)'!$S$2:$S$333,'(backend scoring)'!$A$2:$A$333,"")</f>
        <v>#NAME?</v>
      </c>
      <c r="J238" s="63" t="str">
        <f ca="1">IFERROR(VLOOKUP($I238,'Institution Evaluation'!$A$55:$F$346,2,0),IFERROR(VLOOKUP($I238,'Privacy Analyst Evaluation'!$A$46:$F$120,2,0),""))</f>
        <v/>
      </c>
      <c r="K238" s="63" t="str">
        <f ca="1">IFERROR(VLOOKUP($I238,'Institution Evaluation'!$A$55:$F$346,3,0),IFERROR(VLOOKUP($I238,'Privacy Analyst Evaluation'!$A$46:$F$120,3,0),""))&amp;""</f>
        <v/>
      </c>
      <c r="L238" s="63" t="str">
        <f ca="1">IFERROR(VLOOKUP($I238,'Institution Evaluation'!$A$55:$F$346,4,0),IFERROR(VLOOKUP($I238,'Privacy Analyst Evaluation'!$A$46:$F$120,4,0),""))&amp;""</f>
        <v/>
      </c>
      <c r="M238" s="63" t="str">
        <f ca="1">IFERROR(VLOOKUP($I238,'Institution Evaluation'!$A$55:$F$346,6,0),IFERROR(VLOOKUP($I238,'Privacy Analyst Evaluation'!$A$46:$F$120,6,0),""))&amp;""</f>
        <v/>
      </c>
    </row>
    <row r="239" spans="1:13" x14ac:dyDescent="0.25">
      <c r="A239" s="63" t="str">
        <f>IFERROR(IF($A238+1&gt;'(backend scoring)'!$T$335,"",$A238+1),"")</f>
        <v/>
      </c>
      <c r="B239" s="63" t="e">
        <f ca="1">_xludf.XLOOKUP($A239,'(backend scoring)'!$V$2:$V$333,'(backend scoring)'!$A$2:$A$333,"")</f>
        <v>#NAME?</v>
      </c>
      <c r="C239" s="63" t="str">
        <f ca="1">IFERROR(VLOOKUP($B239,'Institution Evaluation'!$A$55:$F$346,2,0),IFERROR(VLOOKUP($B239,'Privacy Analyst Evaluation'!$A$46:$F$120,2,0),""))&amp;""</f>
        <v/>
      </c>
      <c r="D239" s="63" t="str">
        <f ca="1">IFERROR(VLOOKUP($B239,'Institution Evaluation'!$A$55:$F$346,3,0),IFERROR(VLOOKUP($B239,'Privacy Analyst Evaluation'!$A$46:$F$120,3,0),""))&amp;""</f>
        <v/>
      </c>
      <c r="E239" s="63" t="str">
        <f ca="1">IFERROR(VLOOKUP($B239,'Institution Evaluation'!$A$55:$F$346,4,0),IFERROR(VLOOKUP($B239,'Privacy Analyst Evaluation'!$A$46:$F$120,4,0),""))&amp;""</f>
        <v/>
      </c>
      <c r="F239" s="63" t="str">
        <f ca="1">IFERROR(VLOOKUP($B239,'Institution Evaluation'!$A$55:$F$346,6,0),IFERROR(VLOOKUP($B239,'Privacy Analyst Evaluation'!$A$46:$F$120,6,0),""))&amp;""</f>
        <v/>
      </c>
      <c r="G239" s="227"/>
      <c r="H239" s="63" t="str">
        <f>IFERROR(IF($H238+1&gt;'(backend scoring)'!$Q$335,"",$H238+1),"")</f>
        <v/>
      </c>
      <c r="I239" s="63" t="e">
        <f ca="1">_xludf.XLOOKUP($H239,'(backend scoring)'!$S$2:$S$333,'(backend scoring)'!$A$2:$A$333,"")</f>
        <v>#NAME?</v>
      </c>
      <c r="J239" s="63" t="str">
        <f ca="1">IFERROR(VLOOKUP($I239,'Institution Evaluation'!$A$55:$F$346,2,0),IFERROR(VLOOKUP($I239,'Privacy Analyst Evaluation'!$A$46:$F$120,2,0),""))</f>
        <v/>
      </c>
      <c r="K239" s="63" t="str">
        <f ca="1">IFERROR(VLOOKUP($I239,'Institution Evaluation'!$A$55:$F$346,3,0),IFERROR(VLOOKUP($I239,'Privacy Analyst Evaluation'!$A$46:$F$120,3,0),""))&amp;""</f>
        <v/>
      </c>
      <c r="L239" s="63" t="str">
        <f ca="1">IFERROR(VLOOKUP($I239,'Institution Evaluation'!$A$55:$F$346,4,0),IFERROR(VLOOKUP($I239,'Privacy Analyst Evaluation'!$A$46:$F$120,4,0),""))&amp;""</f>
        <v/>
      </c>
      <c r="M239" s="63" t="str">
        <f ca="1">IFERROR(VLOOKUP($I239,'Institution Evaluation'!$A$55:$F$346,6,0),IFERROR(VLOOKUP($I239,'Privacy Analyst Evaluation'!$A$46:$F$120,6,0),""))&amp;""</f>
        <v/>
      </c>
    </row>
    <row r="240" spans="1:13" x14ac:dyDescent="0.25">
      <c r="A240" s="63" t="str">
        <f>IFERROR(IF($A239+1&gt;'(backend scoring)'!$T$335,"",$A239+1),"")</f>
        <v/>
      </c>
      <c r="B240" s="63" t="e">
        <f ca="1">_xludf.XLOOKUP($A240,'(backend scoring)'!$V$2:$V$333,'(backend scoring)'!$A$2:$A$333,"")</f>
        <v>#NAME?</v>
      </c>
      <c r="C240" s="63" t="str">
        <f ca="1">IFERROR(VLOOKUP($B240,'Institution Evaluation'!$A$55:$F$346,2,0),IFERROR(VLOOKUP($B240,'Privacy Analyst Evaluation'!$A$46:$F$120,2,0),""))&amp;""</f>
        <v/>
      </c>
      <c r="D240" s="63" t="str">
        <f ca="1">IFERROR(VLOOKUP($B240,'Institution Evaluation'!$A$55:$F$346,3,0),IFERROR(VLOOKUP($B240,'Privacy Analyst Evaluation'!$A$46:$F$120,3,0),""))&amp;""</f>
        <v/>
      </c>
      <c r="E240" s="63" t="str">
        <f ca="1">IFERROR(VLOOKUP($B240,'Institution Evaluation'!$A$55:$F$346,4,0),IFERROR(VLOOKUP($B240,'Privacy Analyst Evaluation'!$A$46:$F$120,4,0),""))&amp;""</f>
        <v/>
      </c>
      <c r="F240" s="63" t="str">
        <f ca="1">IFERROR(VLOOKUP($B240,'Institution Evaluation'!$A$55:$F$346,6,0),IFERROR(VLOOKUP($B240,'Privacy Analyst Evaluation'!$A$46:$F$120,6,0),""))&amp;""</f>
        <v/>
      </c>
      <c r="G240" s="227"/>
      <c r="H240" s="63" t="str">
        <f>IFERROR(IF($H239+1&gt;'(backend scoring)'!$Q$335,"",$H239+1),"")</f>
        <v/>
      </c>
      <c r="I240" s="63" t="e">
        <f ca="1">_xludf.XLOOKUP($H240,'(backend scoring)'!$S$2:$S$333,'(backend scoring)'!$A$2:$A$333,"")</f>
        <v>#NAME?</v>
      </c>
      <c r="J240" s="63" t="str">
        <f ca="1">IFERROR(VLOOKUP($I240,'Institution Evaluation'!$A$55:$F$346,2,0),IFERROR(VLOOKUP($I240,'Privacy Analyst Evaluation'!$A$46:$F$120,2,0),""))</f>
        <v/>
      </c>
      <c r="K240" s="63" t="str">
        <f ca="1">IFERROR(VLOOKUP($I240,'Institution Evaluation'!$A$55:$F$346,3,0),IFERROR(VLOOKUP($I240,'Privacy Analyst Evaluation'!$A$46:$F$120,3,0),""))&amp;""</f>
        <v/>
      </c>
      <c r="L240" s="63" t="str">
        <f ca="1">IFERROR(VLOOKUP($I240,'Institution Evaluation'!$A$55:$F$346,4,0),IFERROR(VLOOKUP($I240,'Privacy Analyst Evaluation'!$A$46:$F$120,4,0),""))&amp;""</f>
        <v/>
      </c>
      <c r="M240" s="63" t="str">
        <f ca="1">IFERROR(VLOOKUP($I240,'Institution Evaluation'!$A$55:$F$346,6,0),IFERROR(VLOOKUP($I240,'Privacy Analyst Evaluation'!$A$46:$F$120,6,0),""))&amp;""</f>
        <v/>
      </c>
    </row>
    <row r="241" spans="1:13" x14ac:dyDescent="0.25">
      <c r="A241" s="63" t="str">
        <f>IFERROR(IF($A240+1&gt;'(backend scoring)'!$T$335,"",$A240+1),"")</f>
        <v/>
      </c>
      <c r="B241" s="63" t="e">
        <f ca="1">_xludf.XLOOKUP($A241,'(backend scoring)'!$V$2:$V$333,'(backend scoring)'!$A$2:$A$333,"")</f>
        <v>#NAME?</v>
      </c>
      <c r="C241" s="63" t="str">
        <f ca="1">IFERROR(VLOOKUP($B241,'Institution Evaluation'!$A$55:$F$346,2,0),IFERROR(VLOOKUP($B241,'Privacy Analyst Evaluation'!$A$46:$F$120,2,0),""))&amp;""</f>
        <v/>
      </c>
      <c r="D241" s="63" t="str">
        <f ca="1">IFERROR(VLOOKUP($B241,'Institution Evaluation'!$A$55:$F$346,3,0),IFERROR(VLOOKUP($B241,'Privacy Analyst Evaluation'!$A$46:$F$120,3,0),""))&amp;""</f>
        <v/>
      </c>
      <c r="E241" s="63" t="str">
        <f ca="1">IFERROR(VLOOKUP($B241,'Institution Evaluation'!$A$55:$F$346,4,0),IFERROR(VLOOKUP($B241,'Privacy Analyst Evaluation'!$A$46:$F$120,4,0),""))&amp;""</f>
        <v/>
      </c>
      <c r="F241" s="63" t="str">
        <f ca="1">IFERROR(VLOOKUP($B241,'Institution Evaluation'!$A$55:$F$346,6,0),IFERROR(VLOOKUP($B241,'Privacy Analyst Evaluation'!$A$46:$F$120,6,0),""))&amp;""</f>
        <v/>
      </c>
      <c r="G241" s="227"/>
      <c r="H241" s="63" t="str">
        <f>IFERROR(IF($H240+1&gt;'(backend scoring)'!$Q$335,"",$H240+1),"")</f>
        <v/>
      </c>
      <c r="I241" s="63" t="e">
        <f ca="1">_xludf.XLOOKUP($H241,'(backend scoring)'!$S$2:$S$333,'(backend scoring)'!$A$2:$A$333,"")</f>
        <v>#NAME?</v>
      </c>
      <c r="J241" s="63" t="str">
        <f ca="1">IFERROR(VLOOKUP($I241,'Institution Evaluation'!$A$55:$F$346,2,0),IFERROR(VLOOKUP($I241,'Privacy Analyst Evaluation'!$A$46:$F$120,2,0),""))</f>
        <v/>
      </c>
      <c r="K241" s="63" t="str">
        <f ca="1">IFERROR(VLOOKUP($I241,'Institution Evaluation'!$A$55:$F$346,3,0),IFERROR(VLOOKUP($I241,'Privacy Analyst Evaluation'!$A$46:$F$120,3,0),""))&amp;""</f>
        <v/>
      </c>
      <c r="L241" s="63" t="str">
        <f ca="1">IFERROR(VLOOKUP($I241,'Institution Evaluation'!$A$55:$F$346,4,0),IFERROR(VLOOKUP($I241,'Privacy Analyst Evaluation'!$A$46:$F$120,4,0),""))&amp;""</f>
        <v/>
      </c>
      <c r="M241" s="63" t="str">
        <f ca="1">IFERROR(VLOOKUP($I241,'Institution Evaluation'!$A$55:$F$346,6,0),IFERROR(VLOOKUP($I241,'Privacy Analyst Evaluation'!$A$46:$F$120,6,0),""))&amp;""</f>
        <v/>
      </c>
    </row>
    <row r="242" spans="1:13" x14ac:dyDescent="0.25">
      <c r="A242" s="63" t="str">
        <f>IFERROR(IF($A241+1&gt;'(backend scoring)'!$T$335,"",$A241+1),"")</f>
        <v/>
      </c>
      <c r="B242" s="63" t="e">
        <f ca="1">_xludf.XLOOKUP($A242,'(backend scoring)'!$V$2:$V$333,'(backend scoring)'!$A$2:$A$333,"")</f>
        <v>#NAME?</v>
      </c>
      <c r="C242" s="63" t="str">
        <f ca="1">IFERROR(VLOOKUP($B242,'Institution Evaluation'!$A$55:$F$346,2,0),IFERROR(VLOOKUP($B242,'Privacy Analyst Evaluation'!$A$46:$F$120,2,0),""))&amp;""</f>
        <v/>
      </c>
      <c r="D242" s="63" t="str">
        <f ca="1">IFERROR(VLOOKUP($B242,'Institution Evaluation'!$A$55:$F$346,3,0),IFERROR(VLOOKUP($B242,'Privacy Analyst Evaluation'!$A$46:$F$120,3,0),""))&amp;""</f>
        <v/>
      </c>
      <c r="E242" s="63" t="str">
        <f ca="1">IFERROR(VLOOKUP($B242,'Institution Evaluation'!$A$55:$F$346,4,0),IFERROR(VLOOKUP($B242,'Privacy Analyst Evaluation'!$A$46:$F$120,4,0),""))&amp;""</f>
        <v/>
      </c>
      <c r="F242" s="63" t="str">
        <f ca="1">IFERROR(VLOOKUP($B242,'Institution Evaluation'!$A$55:$F$346,6,0),IFERROR(VLOOKUP($B242,'Privacy Analyst Evaluation'!$A$46:$F$120,6,0),""))&amp;""</f>
        <v/>
      </c>
      <c r="G242" s="227"/>
      <c r="H242" s="63" t="str">
        <f>IFERROR(IF($H241+1&gt;'(backend scoring)'!$Q$335,"",$H241+1),"")</f>
        <v/>
      </c>
      <c r="I242" s="63" t="e">
        <f ca="1">_xludf.XLOOKUP($H242,'(backend scoring)'!$S$2:$S$333,'(backend scoring)'!$A$2:$A$333,"")</f>
        <v>#NAME?</v>
      </c>
      <c r="J242" s="63" t="str">
        <f ca="1">IFERROR(VLOOKUP($I242,'Institution Evaluation'!$A$55:$F$346,2,0),IFERROR(VLOOKUP($I242,'Privacy Analyst Evaluation'!$A$46:$F$120,2,0),""))</f>
        <v/>
      </c>
      <c r="K242" s="63" t="str">
        <f ca="1">IFERROR(VLOOKUP($I242,'Institution Evaluation'!$A$55:$F$346,3,0),IFERROR(VLOOKUP($I242,'Privacy Analyst Evaluation'!$A$46:$F$120,3,0),""))&amp;""</f>
        <v/>
      </c>
      <c r="L242" s="63" t="str">
        <f ca="1">IFERROR(VLOOKUP($I242,'Institution Evaluation'!$A$55:$F$346,4,0),IFERROR(VLOOKUP($I242,'Privacy Analyst Evaluation'!$A$46:$F$120,4,0),""))&amp;""</f>
        <v/>
      </c>
      <c r="M242" s="63" t="str">
        <f ca="1">IFERROR(VLOOKUP($I242,'Institution Evaluation'!$A$55:$F$346,6,0),IFERROR(VLOOKUP($I242,'Privacy Analyst Evaluation'!$A$46:$F$120,6,0),""))&amp;""</f>
        <v/>
      </c>
    </row>
    <row r="243" spans="1:13" x14ac:dyDescent="0.25">
      <c r="A243" s="63" t="str">
        <f>IFERROR(IF($A242+1&gt;'(backend scoring)'!$T$335,"",$A242+1),"")</f>
        <v/>
      </c>
      <c r="B243" s="63" t="e">
        <f ca="1">_xludf.XLOOKUP($A243,'(backend scoring)'!$V$2:$V$333,'(backend scoring)'!$A$2:$A$333,"")</f>
        <v>#NAME?</v>
      </c>
      <c r="C243" s="63" t="str">
        <f ca="1">IFERROR(VLOOKUP($B243,'Institution Evaluation'!$A$55:$F$346,2,0),IFERROR(VLOOKUP($B243,'Privacy Analyst Evaluation'!$A$46:$F$120,2,0),""))&amp;""</f>
        <v/>
      </c>
      <c r="D243" s="63" t="str">
        <f ca="1">IFERROR(VLOOKUP($B243,'Institution Evaluation'!$A$55:$F$346,3,0),IFERROR(VLOOKUP($B243,'Privacy Analyst Evaluation'!$A$46:$F$120,3,0),""))&amp;""</f>
        <v/>
      </c>
      <c r="E243" s="63" t="str">
        <f ca="1">IFERROR(VLOOKUP($B243,'Institution Evaluation'!$A$55:$F$346,4,0),IFERROR(VLOOKUP($B243,'Privacy Analyst Evaluation'!$A$46:$F$120,4,0),""))&amp;""</f>
        <v/>
      </c>
      <c r="F243" s="63" t="str">
        <f ca="1">IFERROR(VLOOKUP($B243,'Institution Evaluation'!$A$55:$F$346,6,0),IFERROR(VLOOKUP($B243,'Privacy Analyst Evaluation'!$A$46:$F$120,6,0),""))&amp;""</f>
        <v/>
      </c>
      <c r="G243" s="227"/>
      <c r="H243" s="63" t="str">
        <f>IFERROR(IF($H242+1&gt;'(backend scoring)'!$Q$335,"",$H242+1),"")</f>
        <v/>
      </c>
      <c r="I243" s="63" t="e">
        <f ca="1">_xludf.XLOOKUP($H243,'(backend scoring)'!$S$2:$S$333,'(backend scoring)'!$A$2:$A$333,"")</f>
        <v>#NAME?</v>
      </c>
      <c r="J243" s="63" t="str">
        <f ca="1">IFERROR(VLOOKUP($I243,'Institution Evaluation'!$A$55:$F$346,2,0),IFERROR(VLOOKUP($I243,'Privacy Analyst Evaluation'!$A$46:$F$120,2,0),""))</f>
        <v/>
      </c>
      <c r="K243" s="63" t="str">
        <f ca="1">IFERROR(VLOOKUP($I243,'Institution Evaluation'!$A$55:$F$346,3,0),IFERROR(VLOOKUP($I243,'Privacy Analyst Evaluation'!$A$46:$F$120,3,0),""))&amp;""</f>
        <v/>
      </c>
      <c r="L243" s="63" t="str">
        <f ca="1">IFERROR(VLOOKUP($I243,'Institution Evaluation'!$A$55:$F$346,4,0),IFERROR(VLOOKUP($I243,'Privacy Analyst Evaluation'!$A$46:$F$120,4,0),""))&amp;""</f>
        <v/>
      </c>
      <c r="M243" s="63" t="str">
        <f ca="1">IFERROR(VLOOKUP($I243,'Institution Evaluation'!$A$55:$F$346,6,0),IFERROR(VLOOKUP($I243,'Privacy Analyst Evaluation'!$A$46:$F$120,6,0),""))&amp;""</f>
        <v/>
      </c>
    </row>
    <row r="244" spans="1:13" x14ac:dyDescent="0.25">
      <c r="A244" s="63" t="str">
        <f>IFERROR(IF($A243+1&gt;'(backend scoring)'!$T$335,"",$A243+1),"")</f>
        <v/>
      </c>
      <c r="B244" s="63" t="e">
        <f ca="1">_xludf.XLOOKUP($A244,'(backend scoring)'!$V$2:$V$333,'(backend scoring)'!$A$2:$A$333,"")</f>
        <v>#NAME?</v>
      </c>
      <c r="C244" s="63" t="str">
        <f ca="1">IFERROR(VLOOKUP($B244,'Institution Evaluation'!$A$55:$F$346,2,0),IFERROR(VLOOKUP($B244,'Privacy Analyst Evaluation'!$A$46:$F$120,2,0),""))&amp;""</f>
        <v/>
      </c>
      <c r="D244" s="63" t="str">
        <f ca="1">IFERROR(VLOOKUP($B244,'Institution Evaluation'!$A$55:$F$346,3,0),IFERROR(VLOOKUP($B244,'Privacy Analyst Evaluation'!$A$46:$F$120,3,0),""))&amp;""</f>
        <v/>
      </c>
      <c r="E244" s="63" t="str">
        <f ca="1">IFERROR(VLOOKUP($B244,'Institution Evaluation'!$A$55:$F$346,4,0),IFERROR(VLOOKUP($B244,'Privacy Analyst Evaluation'!$A$46:$F$120,4,0),""))&amp;""</f>
        <v/>
      </c>
      <c r="F244" s="63" t="str">
        <f ca="1">IFERROR(VLOOKUP($B244,'Institution Evaluation'!$A$55:$F$346,6,0),IFERROR(VLOOKUP($B244,'Privacy Analyst Evaluation'!$A$46:$F$120,6,0),""))&amp;""</f>
        <v/>
      </c>
      <c r="G244" s="227"/>
      <c r="H244" s="63" t="str">
        <f>IFERROR(IF($H243+1&gt;'(backend scoring)'!$Q$335,"",$H243+1),"")</f>
        <v/>
      </c>
      <c r="I244" s="63" t="e">
        <f ca="1">_xludf.XLOOKUP($H244,'(backend scoring)'!$S$2:$S$333,'(backend scoring)'!$A$2:$A$333,"")</f>
        <v>#NAME?</v>
      </c>
      <c r="J244" s="63" t="str">
        <f ca="1">IFERROR(VLOOKUP($I244,'Institution Evaluation'!$A$55:$F$346,2,0),IFERROR(VLOOKUP($I244,'Privacy Analyst Evaluation'!$A$46:$F$120,2,0),""))</f>
        <v/>
      </c>
      <c r="K244" s="63" t="str">
        <f ca="1">IFERROR(VLOOKUP($I244,'Institution Evaluation'!$A$55:$F$346,3,0),IFERROR(VLOOKUP($I244,'Privacy Analyst Evaluation'!$A$46:$F$120,3,0),""))&amp;""</f>
        <v/>
      </c>
      <c r="L244" s="63" t="str">
        <f ca="1">IFERROR(VLOOKUP($I244,'Institution Evaluation'!$A$55:$F$346,4,0),IFERROR(VLOOKUP($I244,'Privacy Analyst Evaluation'!$A$46:$F$120,4,0),""))&amp;""</f>
        <v/>
      </c>
      <c r="M244" s="63" t="str">
        <f ca="1">IFERROR(VLOOKUP($I244,'Institution Evaluation'!$A$55:$F$346,6,0),IFERROR(VLOOKUP($I244,'Privacy Analyst Evaluation'!$A$46:$F$120,6,0),""))&amp;""</f>
        <v/>
      </c>
    </row>
    <row r="245" spans="1:13" x14ac:dyDescent="0.25">
      <c r="A245" s="63" t="str">
        <f>IFERROR(IF($A244+1&gt;'(backend scoring)'!$T$335,"",$A244+1),"")</f>
        <v/>
      </c>
      <c r="B245" s="63" t="e">
        <f ca="1">_xludf.XLOOKUP($A245,'(backend scoring)'!$V$2:$V$333,'(backend scoring)'!$A$2:$A$333,"")</f>
        <v>#NAME?</v>
      </c>
      <c r="C245" s="63" t="str">
        <f ca="1">IFERROR(VLOOKUP($B245,'Institution Evaluation'!$A$55:$F$346,2,0),IFERROR(VLOOKUP($B245,'Privacy Analyst Evaluation'!$A$46:$F$120,2,0),""))&amp;""</f>
        <v/>
      </c>
      <c r="D245" s="63" t="str">
        <f ca="1">IFERROR(VLOOKUP($B245,'Institution Evaluation'!$A$55:$F$346,3,0),IFERROR(VLOOKUP($B245,'Privacy Analyst Evaluation'!$A$46:$F$120,3,0),""))&amp;""</f>
        <v/>
      </c>
      <c r="E245" s="63" t="str">
        <f ca="1">IFERROR(VLOOKUP($B245,'Institution Evaluation'!$A$55:$F$346,4,0),IFERROR(VLOOKUP($B245,'Privacy Analyst Evaluation'!$A$46:$F$120,4,0),""))&amp;""</f>
        <v/>
      </c>
      <c r="F245" s="63" t="str">
        <f ca="1">IFERROR(VLOOKUP($B245,'Institution Evaluation'!$A$55:$F$346,6,0),IFERROR(VLOOKUP($B245,'Privacy Analyst Evaluation'!$A$46:$F$120,6,0),""))&amp;""</f>
        <v/>
      </c>
      <c r="G245" s="227"/>
      <c r="H245" s="63" t="str">
        <f>IFERROR(IF($H244+1&gt;'(backend scoring)'!$Q$335,"",$H244+1),"")</f>
        <v/>
      </c>
      <c r="I245" s="63" t="e">
        <f ca="1">_xludf.XLOOKUP($H245,'(backend scoring)'!$S$2:$S$333,'(backend scoring)'!$A$2:$A$333,"")</f>
        <v>#NAME?</v>
      </c>
      <c r="J245" s="63" t="str">
        <f ca="1">IFERROR(VLOOKUP($I245,'Institution Evaluation'!$A$55:$F$346,2,0),IFERROR(VLOOKUP($I245,'Privacy Analyst Evaluation'!$A$46:$F$120,2,0),""))</f>
        <v/>
      </c>
      <c r="K245" s="63" t="str">
        <f ca="1">IFERROR(VLOOKUP($I245,'Institution Evaluation'!$A$55:$F$346,3,0),IFERROR(VLOOKUP($I245,'Privacy Analyst Evaluation'!$A$46:$F$120,3,0),""))&amp;""</f>
        <v/>
      </c>
      <c r="L245" s="63" t="str">
        <f ca="1">IFERROR(VLOOKUP($I245,'Institution Evaluation'!$A$55:$F$346,4,0),IFERROR(VLOOKUP($I245,'Privacy Analyst Evaluation'!$A$46:$F$120,4,0),""))&amp;""</f>
        <v/>
      </c>
      <c r="M245" s="63" t="str">
        <f ca="1">IFERROR(VLOOKUP($I245,'Institution Evaluation'!$A$55:$F$346,6,0),IFERROR(VLOOKUP($I245,'Privacy Analyst Evaluation'!$A$46:$F$120,6,0),""))&amp;""</f>
        <v/>
      </c>
    </row>
    <row r="246" spans="1:13" x14ac:dyDescent="0.25">
      <c r="A246" s="63" t="str">
        <f>IFERROR(IF($A245+1&gt;'(backend scoring)'!$T$335,"",$A245+1),"")</f>
        <v/>
      </c>
      <c r="B246" s="63" t="e">
        <f ca="1">_xludf.XLOOKUP($A246,'(backend scoring)'!$V$2:$V$333,'(backend scoring)'!$A$2:$A$333,"")</f>
        <v>#NAME?</v>
      </c>
      <c r="C246" s="63" t="str">
        <f ca="1">IFERROR(VLOOKUP($B246,'Institution Evaluation'!$A$55:$F$346,2,0),IFERROR(VLOOKUP($B246,'Privacy Analyst Evaluation'!$A$46:$F$120,2,0),""))&amp;""</f>
        <v/>
      </c>
      <c r="D246" s="63" t="str">
        <f ca="1">IFERROR(VLOOKUP($B246,'Institution Evaluation'!$A$55:$F$346,3,0),IFERROR(VLOOKUP($B246,'Privacy Analyst Evaluation'!$A$46:$F$120,3,0),""))&amp;""</f>
        <v/>
      </c>
      <c r="E246" s="63" t="str">
        <f ca="1">IFERROR(VLOOKUP($B246,'Institution Evaluation'!$A$55:$F$346,4,0),IFERROR(VLOOKUP($B246,'Privacy Analyst Evaluation'!$A$46:$F$120,4,0),""))&amp;""</f>
        <v/>
      </c>
      <c r="F246" s="63" t="str">
        <f ca="1">IFERROR(VLOOKUP($B246,'Institution Evaluation'!$A$55:$F$346,6,0),IFERROR(VLOOKUP($B246,'Privacy Analyst Evaluation'!$A$46:$F$120,6,0),""))&amp;""</f>
        <v/>
      </c>
      <c r="G246" s="227"/>
      <c r="H246" s="63" t="str">
        <f>IFERROR(IF($H245+1&gt;'(backend scoring)'!$Q$335,"",$H245+1),"")</f>
        <v/>
      </c>
      <c r="I246" s="63" t="e">
        <f ca="1">_xludf.XLOOKUP($H246,'(backend scoring)'!$S$2:$S$333,'(backend scoring)'!$A$2:$A$333,"")</f>
        <v>#NAME?</v>
      </c>
      <c r="J246" s="63" t="str">
        <f ca="1">IFERROR(VLOOKUP($I246,'Institution Evaluation'!$A$55:$F$346,2,0),IFERROR(VLOOKUP($I246,'Privacy Analyst Evaluation'!$A$46:$F$120,2,0),""))</f>
        <v/>
      </c>
      <c r="K246" s="63" t="str">
        <f ca="1">IFERROR(VLOOKUP($I246,'Institution Evaluation'!$A$55:$F$346,3,0),IFERROR(VLOOKUP($I246,'Privacy Analyst Evaluation'!$A$46:$F$120,3,0),""))&amp;""</f>
        <v/>
      </c>
      <c r="L246" s="63" t="str">
        <f ca="1">IFERROR(VLOOKUP($I246,'Institution Evaluation'!$A$55:$F$346,4,0),IFERROR(VLOOKUP($I246,'Privacy Analyst Evaluation'!$A$46:$F$120,4,0),""))&amp;""</f>
        <v/>
      </c>
      <c r="M246" s="63" t="str">
        <f ca="1">IFERROR(VLOOKUP($I246,'Institution Evaluation'!$A$55:$F$346,6,0),IFERROR(VLOOKUP($I246,'Privacy Analyst Evaluation'!$A$46:$F$120,6,0),""))&amp;""</f>
        <v/>
      </c>
    </row>
    <row r="247" spans="1:13" x14ac:dyDescent="0.25">
      <c r="A247" s="63" t="str">
        <f>IFERROR(IF($A246+1&gt;'(backend scoring)'!$T$335,"",$A246+1),"")</f>
        <v/>
      </c>
      <c r="B247" s="63" t="e">
        <f ca="1">_xludf.XLOOKUP($A247,'(backend scoring)'!$V$2:$V$333,'(backend scoring)'!$A$2:$A$333,"")</f>
        <v>#NAME?</v>
      </c>
      <c r="C247" s="63" t="str">
        <f ca="1">IFERROR(VLOOKUP($B247,'Institution Evaluation'!$A$55:$F$346,2,0),IFERROR(VLOOKUP($B247,'Privacy Analyst Evaluation'!$A$46:$F$120,2,0),""))&amp;""</f>
        <v/>
      </c>
      <c r="D247" s="63" t="str">
        <f ca="1">IFERROR(VLOOKUP($B247,'Institution Evaluation'!$A$55:$F$346,3,0),IFERROR(VLOOKUP($B247,'Privacy Analyst Evaluation'!$A$46:$F$120,3,0),""))&amp;""</f>
        <v/>
      </c>
      <c r="E247" s="63" t="str">
        <f ca="1">IFERROR(VLOOKUP($B247,'Institution Evaluation'!$A$55:$F$346,4,0),IFERROR(VLOOKUP($B247,'Privacy Analyst Evaluation'!$A$46:$F$120,4,0),""))&amp;""</f>
        <v/>
      </c>
      <c r="F247" s="63" t="str">
        <f ca="1">IFERROR(VLOOKUP($B247,'Institution Evaluation'!$A$55:$F$346,6,0),IFERROR(VLOOKUP($B247,'Privacy Analyst Evaluation'!$A$46:$F$120,6,0),""))&amp;""</f>
        <v/>
      </c>
      <c r="G247" s="227"/>
      <c r="H247" s="63" t="str">
        <f>IFERROR(IF($H246+1&gt;'(backend scoring)'!$Q$335,"",$H246+1),"")</f>
        <v/>
      </c>
      <c r="I247" s="63" t="e">
        <f ca="1">_xludf.XLOOKUP($H247,'(backend scoring)'!$S$2:$S$333,'(backend scoring)'!$A$2:$A$333,"")</f>
        <v>#NAME?</v>
      </c>
      <c r="J247" s="63" t="str">
        <f ca="1">IFERROR(VLOOKUP($I247,'Institution Evaluation'!$A$55:$F$346,2,0),IFERROR(VLOOKUP($I247,'Privacy Analyst Evaluation'!$A$46:$F$120,2,0),""))</f>
        <v/>
      </c>
      <c r="K247" s="63" t="str">
        <f ca="1">IFERROR(VLOOKUP($I247,'Institution Evaluation'!$A$55:$F$346,3,0),IFERROR(VLOOKUP($I247,'Privacy Analyst Evaluation'!$A$46:$F$120,3,0),""))&amp;""</f>
        <v/>
      </c>
      <c r="L247" s="63" t="str">
        <f ca="1">IFERROR(VLOOKUP($I247,'Institution Evaluation'!$A$55:$F$346,4,0),IFERROR(VLOOKUP($I247,'Privacy Analyst Evaluation'!$A$46:$F$120,4,0),""))&amp;""</f>
        <v/>
      </c>
      <c r="M247" s="63" t="str">
        <f ca="1">IFERROR(VLOOKUP($I247,'Institution Evaluation'!$A$55:$F$346,6,0),IFERROR(VLOOKUP($I247,'Privacy Analyst Evaluation'!$A$46:$F$120,6,0),""))&amp;""</f>
        <v/>
      </c>
    </row>
    <row r="248" spans="1:13" x14ac:dyDescent="0.25">
      <c r="A248" s="63" t="str">
        <f>IFERROR(IF($A247+1&gt;'(backend scoring)'!$T$335,"",$A247+1),"")</f>
        <v/>
      </c>
      <c r="B248" s="63" t="e">
        <f ca="1">_xludf.XLOOKUP($A248,'(backend scoring)'!$V$2:$V$333,'(backend scoring)'!$A$2:$A$333,"")</f>
        <v>#NAME?</v>
      </c>
      <c r="C248" s="63" t="str">
        <f ca="1">IFERROR(VLOOKUP($B248,'Institution Evaluation'!$A$55:$F$346,2,0),IFERROR(VLOOKUP($B248,'Privacy Analyst Evaluation'!$A$46:$F$120,2,0),""))&amp;""</f>
        <v/>
      </c>
      <c r="D248" s="63" t="str">
        <f ca="1">IFERROR(VLOOKUP($B248,'Institution Evaluation'!$A$55:$F$346,3,0),IFERROR(VLOOKUP($B248,'Privacy Analyst Evaluation'!$A$46:$F$120,3,0),""))&amp;""</f>
        <v/>
      </c>
      <c r="E248" s="63" t="str">
        <f ca="1">IFERROR(VLOOKUP($B248,'Institution Evaluation'!$A$55:$F$346,4,0),IFERROR(VLOOKUP($B248,'Privacy Analyst Evaluation'!$A$46:$F$120,4,0),""))&amp;""</f>
        <v/>
      </c>
      <c r="F248" s="63" t="str">
        <f ca="1">IFERROR(VLOOKUP($B248,'Institution Evaluation'!$A$55:$F$346,6,0),IFERROR(VLOOKUP($B248,'Privacy Analyst Evaluation'!$A$46:$F$120,6,0),""))&amp;""</f>
        <v/>
      </c>
      <c r="G248" s="227"/>
      <c r="H248" s="63" t="str">
        <f>IFERROR(IF($H247+1&gt;'(backend scoring)'!$Q$335,"",$H247+1),"")</f>
        <v/>
      </c>
      <c r="I248" s="63" t="e">
        <f ca="1">_xludf.XLOOKUP($H248,'(backend scoring)'!$S$2:$S$333,'(backend scoring)'!$A$2:$A$333,"")</f>
        <v>#NAME?</v>
      </c>
      <c r="J248" s="63" t="str">
        <f ca="1">IFERROR(VLOOKUP($I248,'Institution Evaluation'!$A$55:$F$346,2,0),IFERROR(VLOOKUP($I248,'Privacy Analyst Evaluation'!$A$46:$F$120,2,0),""))</f>
        <v/>
      </c>
      <c r="K248" s="63" t="str">
        <f ca="1">IFERROR(VLOOKUP($I248,'Institution Evaluation'!$A$55:$F$346,3,0),IFERROR(VLOOKUP($I248,'Privacy Analyst Evaluation'!$A$46:$F$120,3,0),""))&amp;""</f>
        <v/>
      </c>
      <c r="L248" s="63" t="str">
        <f ca="1">IFERROR(VLOOKUP($I248,'Institution Evaluation'!$A$55:$F$346,4,0),IFERROR(VLOOKUP($I248,'Privacy Analyst Evaluation'!$A$46:$F$120,4,0),""))&amp;""</f>
        <v/>
      </c>
      <c r="M248" s="63" t="str">
        <f ca="1">IFERROR(VLOOKUP($I248,'Institution Evaluation'!$A$55:$F$346,6,0),IFERROR(VLOOKUP($I248,'Privacy Analyst Evaluation'!$A$46:$F$120,6,0),""))&amp;""</f>
        <v/>
      </c>
    </row>
    <row r="249" spans="1:13" x14ac:dyDescent="0.25">
      <c r="A249" s="63" t="str">
        <f>IFERROR(IF($A248+1&gt;'(backend scoring)'!$T$335,"",$A248+1),"")</f>
        <v/>
      </c>
      <c r="B249" s="63" t="e">
        <f ca="1">_xludf.XLOOKUP($A249,'(backend scoring)'!$V$2:$V$333,'(backend scoring)'!$A$2:$A$333,"")</f>
        <v>#NAME?</v>
      </c>
      <c r="C249" s="63" t="str">
        <f ca="1">IFERROR(VLOOKUP($B249,'Institution Evaluation'!$A$55:$F$346,2,0),IFERROR(VLOOKUP($B249,'Privacy Analyst Evaluation'!$A$46:$F$120,2,0),""))&amp;""</f>
        <v/>
      </c>
      <c r="D249" s="63" t="str">
        <f ca="1">IFERROR(VLOOKUP($B249,'Institution Evaluation'!$A$55:$F$346,3,0),IFERROR(VLOOKUP($B249,'Privacy Analyst Evaluation'!$A$46:$F$120,3,0),""))&amp;""</f>
        <v/>
      </c>
      <c r="E249" s="63" t="str">
        <f ca="1">IFERROR(VLOOKUP($B249,'Institution Evaluation'!$A$55:$F$346,4,0),IFERROR(VLOOKUP($B249,'Privacy Analyst Evaluation'!$A$46:$F$120,4,0),""))&amp;""</f>
        <v/>
      </c>
      <c r="F249" s="63" t="str">
        <f ca="1">IFERROR(VLOOKUP($B249,'Institution Evaluation'!$A$55:$F$346,6,0),IFERROR(VLOOKUP($B249,'Privacy Analyst Evaluation'!$A$46:$F$120,6,0),""))&amp;""</f>
        <v/>
      </c>
      <c r="G249" s="227"/>
      <c r="H249" s="63" t="str">
        <f>IFERROR(IF($H248+1&gt;'(backend scoring)'!$Q$335,"",$H248+1),"")</f>
        <v/>
      </c>
      <c r="I249" s="63" t="e">
        <f ca="1">_xludf.XLOOKUP($H249,'(backend scoring)'!$S$2:$S$333,'(backend scoring)'!$A$2:$A$333,"")</f>
        <v>#NAME?</v>
      </c>
      <c r="J249" s="63" t="str">
        <f ca="1">IFERROR(VLOOKUP($I249,'Institution Evaluation'!$A$55:$F$346,2,0),IFERROR(VLOOKUP($I249,'Privacy Analyst Evaluation'!$A$46:$F$120,2,0),""))</f>
        <v/>
      </c>
      <c r="K249" s="63" t="str">
        <f ca="1">IFERROR(VLOOKUP($I249,'Institution Evaluation'!$A$55:$F$346,3,0),IFERROR(VLOOKUP($I249,'Privacy Analyst Evaluation'!$A$46:$F$120,3,0),""))&amp;""</f>
        <v/>
      </c>
      <c r="L249" s="63" t="str">
        <f ca="1">IFERROR(VLOOKUP($I249,'Institution Evaluation'!$A$55:$F$346,4,0),IFERROR(VLOOKUP($I249,'Privacy Analyst Evaluation'!$A$46:$F$120,4,0),""))&amp;""</f>
        <v/>
      </c>
      <c r="M249" s="63" t="str">
        <f ca="1">IFERROR(VLOOKUP($I249,'Institution Evaluation'!$A$55:$F$346,6,0),IFERROR(VLOOKUP($I249,'Privacy Analyst Evaluation'!$A$46:$F$120,6,0),""))&amp;""</f>
        <v/>
      </c>
    </row>
    <row r="250" spans="1:13" x14ac:dyDescent="0.25">
      <c r="A250" s="63" t="str">
        <f>IFERROR(IF($A249+1&gt;'(backend scoring)'!$T$335,"",$A249+1),"")</f>
        <v/>
      </c>
      <c r="B250" s="63" t="e">
        <f ca="1">_xludf.XLOOKUP($A250,'(backend scoring)'!$V$2:$V$333,'(backend scoring)'!$A$2:$A$333,"")</f>
        <v>#NAME?</v>
      </c>
      <c r="C250" s="63" t="str">
        <f ca="1">IFERROR(VLOOKUP($B250,'Institution Evaluation'!$A$55:$F$346,2,0),IFERROR(VLOOKUP($B250,'Privacy Analyst Evaluation'!$A$46:$F$120,2,0),""))&amp;""</f>
        <v/>
      </c>
      <c r="D250" s="63" t="str">
        <f ca="1">IFERROR(VLOOKUP($B250,'Institution Evaluation'!$A$55:$F$346,3,0),IFERROR(VLOOKUP($B250,'Privacy Analyst Evaluation'!$A$46:$F$120,3,0),""))&amp;""</f>
        <v/>
      </c>
      <c r="E250" s="63" t="str">
        <f ca="1">IFERROR(VLOOKUP($B250,'Institution Evaluation'!$A$55:$F$346,4,0),IFERROR(VLOOKUP($B250,'Privacy Analyst Evaluation'!$A$46:$F$120,4,0),""))&amp;""</f>
        <v/>
      </c>
      <c r="F250" s="63" t="str">
        <f ca="1">IFERROR(VLOOKUP($B250,'Institution Evaluation'!$A$55:$F$346,6,0),IFERROR(VLOOKUP($B250,'Privacy Analyst Evaluation'!$A$46:$F$120,6,0),""))&amp;""</f>
        <v/>
      </c>
      <c r="G250" s="227"/>
      <c r="H250" s="63" t="str">
        <f>IFERROR(IF($H249+1&gt;'(backend scoring)'!$Q$335,"",$H249+1),"")</f>
        <v/>
      </c>
      <c r="I250" s="63" t="e">
        <f ca="1">_xludf.XLOOKUP($H250,'(backend scoring)'!$S$2:$S$333,'(backend scoring)'!$A$2:$A$333,"")</f>
        <v>#NAME?</v>
      </c>
      <c r="J250" s="63" t="str">
        <f ca="1">IFERROR(VLOOKUP($I250,'Institution Evaluation'!$A$55:$F$346,2,0),IFERROR(VLOOKUP($I250,'Privacy Analyst Evaluation'!$A$46:$F$120,2,0),""))</f>
        <v/>
      </c>
      <c r="K250" s="63" t="str">
        <f ca="1">IFERROR(VLOOKUP($I250,'Institution Evaluation'!$A$55:$F$346,3,0),IFERROR(VLOOKUP($I250,'Privacy Analyst Evaluation'!$A$46:$F$120,3,0),""))&amp;""</f>
        <v/>
      </c>
      <c r="L250" s="63" t="str">
        <f ca="1">IFERROR(VLOOKUP($I250,'Institution Evaluation'!$A$55:$F$346,4,0),IFERROR(VLOOKUP($I250,'Privacy Analyst Evaluation'!$A$46:$F$120,4,0),""))&amp;""</f>
        <v/>
      </c>
      <c r="M250" s="63" t="str">
        <f ca="1">IFERROR(VLOOKUP($I250,'Institution Evaluation'!$A$55:$F$346,6,0),IFERROR(VLOOKUP($I250,'Privacy Analyst Evaluation'!$A$46:$F$120,6,0),""))&amp;""</f>
        <v/>
      </c>
    </row>
    <row r="251" spans="1:13" x14ac:dyDescent="0.25">
      <c r="A251" s="63" t="str">
        <f>IFERROR(IF($A250+1&gt;'(backend scoring)'!$T$335,"",$A250+1),"")</f>
        <v/>
      </c>
      <c r="B251" s="63" t="e">
        <f ca="1">_xludf.XLOOKUP($A251,'(backend scoring)'!$V$2:$V$333,'(backend scoring)'!$A$2:$A$333,"")</f>
        <v>#NAME?</v>
      </c>
      <c r="C251" s="63" t="str">
        <f ca="1">IFERROR(VLOOKUP($B251,'Institution Evaluation'!$A$55:$F$346,2,0),IFERROR(VLOOKUP($B251,'Privacy Analyst Evaluation'!$A$46:$F$120,2,0),""))&amp;""</f>
        <v/>
      </c>
      <c r="D251" s="63" t="str">
        <f ca="1">IFERROR(VLOOKUP($B251,'Institution Evaluation'!$A$55:$F$346,3,0),IFERROR(VLOOKUP($B251,'Privacy Analyst Evaluation'!$A$46:$F$120,3,0),""))&amp;""</f>
        <v/>
      </c>
      <c r="E251" s="63" t="str">
        <f ca="1">IFERROR(VLOOKUP($B251,'Institution Evaluation'!$A$55:$F$346,4,0),IFERROR(VLOOKUP($B251,'Privacy Analyst Evaluation'!$A$46:$F$120,4,0),""))&amp;""</f>
        <v/>
      </c>
      <c r="F251" s="63" t="str">
        <f ca="1">IFERROR(VLOOKUP($B251,'Institution Evaluation'!$A$55:$F$346,6,0),IFERROR(VLOOKUP($B251,'Privacy Analyst Evaluation'!$A$46:$F$120,6,0),""))&amp;""</f>
        <v/>
      </c>
      <c r="G251" s="227"/>
      <c r="H251" s="63" t="str">
        <f>IFERROR(IF($H250+1&gt;'(backend scoring)'!$Q$335,"",$H250+1),"")</f>
        <v/>
      </c>
      <c r="I251" s="63" t="e">
        <f ca="1">_xludf.XLOOKUP($H251,'(backend scoring)'!$S$2:$S$333,'(backend scoring)'!$A$2:$A$333,"")</f>
        <v>#NAME?</v>
      </c>
      <c r="J251" s="63" t="str">
        <f ca="1">IFERROR(VLOOKUP($I251,'Institution Evaluation'!$A$55:$F$346,2,0),IFERROR(VLOOKUP($I251,'Privacy Analyst Evaluation'!$A$46:$F$120,2,0),""))</f>
        <v/>
      </c>
      <c r="K251" s="63" t="str">
        <f ca="1">IFERROR(VLOOKUP($I251,'Institution Evaluation'!$A$55:$F$346,3,0),IFERROR(VLOOKUP($I251,'Privacy Analyst Evaluation'!$A$46:$F$120,3,0),""))&amp;""</f>
        <v/>
      </c>
      <c r="L251" s="63" t="str">
        <f ca="1">IFERROR(VLOOKUP($I251,'Institution Evaluation'!$A$55:$F$346,4,0),IFERROR(VLOOKUP($I251,'Privacy Analyst Evaluation'!$A$46:$F$120,4,0),""))&amp;""</f>
        <v/>
      </c>
      <c r="M251" s="63" t="str">
        <f ca="1">IFERROR(VLOOKUP($I251,'Institution Evaluation'!$A$55:$F$346,6,0),IFERROR(VLOOKUP($I251,'Privacy Analyst Evaluation'!$A$46:$F$120,6,0),""))&amp;""</f>
        <v/>
      </c>
    </row>
    <row r="252" spans="1:13" x14ac:dyDescent="0.25">
      <c r="A252" s="63" t="str">
        <f>IFERROR(IF($A251+1&gt;'(backend scoring)'!$T$335,"",$A251+1),"")</f>
        <v/>
      </c>
      <c r="B252" s="63" t="e">
        <f ca="1">_xludf.XLOOKUP($A252,'(backend scoring)'!$V$2:$V$333,'(backend scoring)'!$A$2:$A$333,"")</f>
        <v>#NAME?</v>
      </c>
      <c r="C252" s="63" t="str">
        <f ca="1">IFERROR(VLOOKUP($B252,'Institution Evaluation'!$A$55:$F$346,2,0),IFERROR(VLOOKUP($B252,'Privacy Analyst Evaluation'!$A$46:$F$120,2,0),""))&amp;""</f>
        <v/>
      </c>
      <c r="D252" s="63" t="str">
        <f ca="1">IFERROR(VLOOKUP($B252,'Institution Evaluation'!$A$55:$F$346,3,0),IFERROR(VLOOKUP($B252,'Privacy Analyst Evaluation'!$A$46:$F$120,3,0),""))&amp;""</f>
        <v/>
      </c>
      <c r="E252" s="63" t="str">
        <f ca="1">IFERROR(VLOOKUP($B252,'Institution Evaluation'!$A$55:$F$346,4,0),IFERROR(VLOOKUP($B252,'Privacy Analyst Evaluation'!$A$46:$F$120,4,0),""))&amp;""</f>
        <v/>
      </c>
      <c r="F252" s="63" t="str">
        <f ca="1">IFERROR(VLOOKUP($B252,'Institution Evaluation'!$A$55:$F$346,6,0),IFERROR(VLOOKUP($B252,'Privacy Analyst Evaluation'!$A$46:$F$120,6,0),""))&amp;""</f>
        <v/>
      </c>
      <c r="G252" s="227"/>
      <c r="H252" s="63" t="str">
        <f>IFERROR(IF($H251+1&gt;'(backend scoring)'!$Q$335,"",$H251+1),"")</f>
        <v/>
      </c>
      <c r="I252" s="63" t="e">
        <f ca="1">_xludf.XLOOKUP($H252,'(backend scoring)'!$S$2:$S$333,'(backend scoring)'!$A$2:$A$333,"")</f>
        <v>#NAME?</v>
      </c>
      <c r="J252" s="63" t="str">
        <f ca="1">IFERROR(VLOOKUP($I252,'Institution Evaluation'!$A$55:$F$346,2,0),IFERROR(VLOOKUP($I252,'Privacy Analyst Evaluation'!$A$46:$F$120,2,0),""))</f>
        <v/>
      </c>
      <c r="K252" s="63" t="str">
        <f ca="1">IFERROR(VLOOKUP($I252,'Institution Evaluation'!$A$55:$F$346,3,0),IFERROR(VLOOKUP($I252,'Privacy Analyst Evaluation'!$A$46:$F$120,3,0),""))&amp;""</f>
        <v/>
      </c>
      <c r="L252" s="63" t="str">
        <f ca="1">IFERROR(VLOOKUP($I252,'Institution Evaluation'!$A$55:$F$346,4,0),IFERROR(VLOOKUP($I252,'Privacy Analyst Evaluation'!$A$46:$F$120,4,0),""))&amp;""</f>
        <v/>
      </c>
      <c r="M252" s="63" t="str">
        <f ca="1">IFERROR(VLOOKUP($I252,'Institution Evaluation'!$A$55:$F$346,6,0),IFERROR(VLOOKUP($I252,'Privacy Analyst Evaluation'!$A$46:$F$120,6,0),""))&amp;""</f>
        <v/>
      </c>
    </row>
    <row r="253" spans="1:13" x14ac:dyDescent="0.25">
      <c r="A253" s="63" t="str">
        <f>IFERROR(IF($A252+1&gt;'(backend scoring)'!$T$335,"",$A252+1),"")</f>
        <v/>
      </c>
      <c r="B253" s="63" t="e">
        <f ca="1">_xludf.XLOOKUP($A253,'(backend scoring)'!$V$2:$V$333,'(backend scoring)'!$A$2:$A$333,"")</f>
        <v>#NAME?</v>
      </c>
      <c r="C253" s="63" t="str">
        <f ca="1">IFERROR(VLOOKUP($B253,'Institution Evaluation'!$A$55:$F$346,2,0),IFERROR(VLOOKUP($B253,'Privacy Analyst Evaluation'!$A$46:$F$120,2,0),""))&amp;""</f>
        <v/>
      </c>
      <c r="D253" s="63" t="str">
        <f ca="1">IFERROR(VLOOKUP($B253,'Institution Evaluation'!$A$55:$F$346,3,0),IFERROR(VLOOKUP($B253,'Privacy Analyst Evaluation'!$A$46:$F$120,3,0),""))&amp;""</f>
        <v/>
      </c>
      <c r="E253" s="63" t="str">
        <f ca="1">IFERROR(VLOOKUP($B253,'Institution Evaluation'!$A$55:$F$346,4,0),IFERROR(VLOOKUP($B253,'Privacy Analyst Evaluation'!$A$46:$F$120,4,0),""))&amp;""</f>
        <v/>
      </c>
      <c r="F253" s="63" t="str">
        <f ca="1">IFERROR(VLOOKUP($B253,'Institution Evaluation'!$A$55:$F$346,6,0),IFERROR(VLOOKUP($B253,'Privacy Analyst Evaluation'!$A$46:$F$120,6,0),""))&amp;""</f>
        <v/>
      </c>
      <c r="G253" s="227"/>
      <c r="H253" s="63" t="str">
        <f>IFERROR(IF($H252+1&gt;'(backend scoring)'!$Q$335,"",$H252+1),"")</f>
        <v/>
      </c>
      <c r="I253" s="63" t="e">
        <f ca="1">_xludf.XLOOKUP($H253,'(backend scoring)'!$S$2:$S$333,'(backend scoring)'!$A$2:$A$333,"")</f>
        <v>#NAME?</v>
      </c>
      <c r="J253" s="63" t="str">
        <f ca="1">IFERROR(VLOOKUP($I253,'Institution Evaluation'!$A$55:$F$346,2,0),IFERROR(VLOOKUP($I253,'Privacy Analyst Evaluation'!$A$46:$F$120,2,0),""))</f>
        <v/>
      </c>
      <c r="K253" s="63" t="str">
        <f ca="1">IFERROR(VLOOKUP($I253,'Institution Evaluation'!$A$55:$F$346,3,0),IFERROR(VLOOKUP($I253,'Privacy Analyst Evaluation'!$A$46:$F$120,3,0),""))&amp;""</f>
        <v/>
      </c>
      <c r="L253" s="63" t="str">
        <f ca="1">IFERROR(VLOOKUP($I253,'Institution Evaluation'!$A$55:$F$346,4,0),IFERROR(VLOOKUP($I253,'Privacy Analyst Evaluation'!$A$46:$F$120,4,0),""))&amp;""</f>
        <v/>
      </c>
      <c r="M253" s="63" t="str">
        <f ca="1">IFERROR(VLOOKUP($I253,'Institution Evaluation'!$A$55:$F$346,6,0),IFERROR(VLOOKUP($I253,'Privacy Analyst Evaluation'!$A$46:$F$120,6,0),""))&amp;""</f>
        <v/>
      </c>
    </row>
    <row r="254" spans="1:13" x14ac:dyDescent="0.25">
      <c r="A254" s="63" t="str">
        <f>IFERROR(IF($A253+1&gt;'(backend scoring)'!$T$335,"",$A253+1),"")</f>
        <v/>
      </c>
      <c r="B254" s="63" t="e">
        <f ca="1">_xludf.XLOOKUP($A254,'(backend scoring)'!$V$2:$V$333,'(backend scoring)'!$A$2:$A$333,"")</f>
        <v>#NAME?</v>
      </c>
      <c r="C254" s="63" t="str">
        <f ca="1">IFERROR(VLOOKUP($B254,'Institution Evaluation'!$A$55:$F$346,2,0),IFERROR(VLOOKUP($B254,'Privacy Analyst Evaluation'!$A$46:$F$120,2,0),""))&amp;""</f>
        <v/>
      </c>
      <c r="D254" s="63" t="str">
        <f ca="1">IFERROR(VLOOKUP($B254,'Institution Evaluation'!$A$55:$F$346,3,0),IFERROR(VLOOKUP($B254,'Privacy Analyst Evaluation'!$A$46:$F$120,3,0),""))&amp;""</f>
        <v/>
      </c>
      <c r="E254" s="63" t="str">
        <f ca="1">IFERROR(VLOOKUP($B254,'Institution Evaluation'!$A$55:$F$346,4,0),IFERROR(VLOOKUP($B254,'Privacy Analyst Evaluation'!$A$46:$F$120,4,0),""))&amp;""</f>
        <v/>
      </c>
      <c r="F254" s="63" t="str">
        <f ca="1">IFERROR(VLOOKUP($B254,'Institution Evaluation'!$A$55:$F$346,6,0),IFERROR(VLOOKUP($B254,'Privacy Analyst Evaluation'!$A$46:$F$120,6,0),""))&amp;""</f>
        <v/>
      </c>
      <c r="G254" s="227"/>
      <c r="H254" s="63" t="str">
        <f>IFERROR(IF($H253+1&gt;'(backend scoring)'!$Q$335,"",$H253+1),"")</f>
        <v/>
      </c>
      <c r="I254" s="63" t="e">
        <f ca="1">_xludf.XLOOKUP($H254,'(backend scoring)'!$S$2:$S$333,'(backend scoring)'!$A$2:$A$333,"")</f>
        <v>#NAME?</v>
      </c>
      <c r="J254" s="63" t="str">
        <f ca="1">IFERROR(VLOOKUP($I254,'Institution Evaluation'!$A$55:$F$346,2,0),IFERROR(VLOOKUP($I254,'Privacy Analyst Evaluation'!$A$46:$F$120,2,0),""))</f>
        <v/>
      </c>
      <c r="K254" s="63" t="str">
        <f ca="1">IFERROR(VLOOKUP($I254,'Institution Evaluation'!$A$55:$F$346,3,0),IFERROR(VLOOKUP($I254,'Privacy Analyst Evaluation'!$A$46:$F$120,3,0),""))&amp;""</f>
        <v/>
      </c>
      <c r="L254" s="63" t="str">
        <f ca="1">IFERROR(VLOOKUP($I254,'Institution Evaluation'!$A$55:$F$346,4,0),IFERROR(VLOOKUP($I254,'Privacy Analyst Evaluation'!$A$46:$F$120,4,0),""))&amp;""</f>
        <v/>
      </c>
      <c r="M254" s="63" t="str">
        <f ca="1">IFERROR(VLOOKUP($I254,'Institution Evaluation'!$A$55:$F$346,6,0),IFERROR(VLOOKUP($I254,'Privacy Analyst Evaluation'!$A$46:$F$120,6,0),""))&amp;""</f>
        <v/>
      </c>
    </row>
    <row r="255" spans="1:13" x14ac:dyDescent="0.25">
      <c r="A255" s="63" t="str">
        <f>IFERROR(IF($A254+1&gt;'(backend scoring)'!$T$335,"",$A254+1),"")</f>
        <v/>
      </c>
      <c r="B255" s="63" t="e">
        <f ca="1">_xludf.XLOOKUP($A255,'(backend scoring)'!$V$2:$V$333,'(backend scoring)'!$A$2:$A$333,"")</f>
        <v>#NAME?</v>
      </c>
      <c r="C255" s="63" t="str">
        <f ca="1">IFERROR(VLOOKUP($B255,'Institution Evaluation'!$A$55:$F$346,2,0),IFERROR(VLOOKUP($B255,'Privacy Analyst Evaluation'!$A$46:$F$120,2,0),""))&amp;""</f>
        <v/>
      </c>
      <c r="D255" s="63" t="str">
        <f ca="1">IFERROR(VLOOKUP($B255,'Institution Evaluation'!$A$55:$F$346,3,0),IFERROR(VLOOKUP($B255,'Privacy Analyst Evaluation'!$A$46:$F$120,3,0),""))&amp;""</f>
        <v/>
      </c>
      <c r="E255" s="63" t="str">
        <f ca="1">IFERROR(VLOOKUP($B255,'Institution Evaluation'!$A$55:$F$346,4,0),IFERROR(VLOOKUP($B255,'Privacy Analyst Evaluation'!$A$46:$F$120,4,0),""))&amp;""</f>
        <v/>
      </c>
      <c r="F255" s="63" t="str">
        <f ca="1">IFERROR(VLOOKUP($B255,'Institution Evaluation'!$A$55:$F$346,6,0),IFERROR(VLOOKUP($B255,'Privacy Analyst Evaluation'!$A$46:$F$120,6,0),""))&amp;""</f>
        <v/>
      </c>
      <c r="G255" s="227"/>
      <c r="H255" s="63" t="str">
        <f>IFERROR(IF($H254+1&gt;'(backend scoring)'!$Q$335,"",$H254+1),"")</f>
        <v/>
      </c>
      <c r="I255" s="63" t="e">
        <f ca="1">_xludf.XLOOKUP($H255,'(backend scoring)'!$S$2:$S$333,'(backend scoring)'!$A$2:$A$333,"")</f>
        <v>#NAME?</v>
      </c>
      <c r="J255" s="63" t="str">
        <f ca="1">IFERROR(VLOOKUP($I255,'Institution Evaluation'!$A$55:$F$346,2,0),IFERROR(VLOOKUP($I255,'Privacy Analyst Evaluation'!$A$46:$F$120,2,0),""))</f>
        <v/>
      </c>
      <c r="K255" s="63" t="str">
        <f ca="1">IFERROR(VLOOKUP($I255,'Institution Evaluation'!$A$55:$F$346,3,0),IFERROR(VLOOKUP($I255,'Privacy Analyst Evaluation'!$A$46:$F$120,3,0),""))&amp;""</f>
        <v/>
      </c>
      <c r="L255" s="63" t="str">
        <f ca="1">IFERROR(VLOOKUP($I255,'Institution Evaluation'!$A$55:$F$346,4,0),IFERROR(VLOOKUP($I255,'Privacy Analyst Evaluation'!$A$46:$F$120,4,0),""))&amp;""</f>
        <v/>
      </c>
      <c r="M255" s="63" t="str">
        <f ca="1">IFERROR(VLOOKUP($I255,'Institution Evaluation'!$A$55:$F$346,6,0),IFERROR(VLOOKUP($I255,'Privacy Analyst Evaluation'!$A$46:$F$120,6,0),""))&amp;""</f>
        <v/>
      </c>
    </row>
    <row r="256" spans="1:13" x14ac:dyDescent="0.25">
      <c r="A256" s="63" t="str">
        <f>IFERROR(IF($A255+1&gt;'(backend scoring)'!$T$335,"",$A255+1),"")</f>
        <v/>
      </c>
      <c r="B256" s="63" t="e">
        <f ca="1">_xludf.XLOOKUP($A256,'(backend scoring)'!$V$2:$V$333,'(backend scoring)'!$A$2:$A$333,"")</f>
        <v>#NAME?</v>
      </c>
      <c r="C256" s="63" t="str">
        <f ca="1">IFERROR(VLOOKUP($B256,'Institution Evaluation'!$A$55:$F$346,2,0),IFERROR(VLOOKUP($B256,'Privacy Analyst Evaluation'!$A$46:$F$120,2,0),""))&amp;""</f>
        <v/>
      </c>
      <c r="D256" s="63" t="str">
        <f ca="1">IFERROR(VLOOKUP($B256,'Institution Evaluation'!$A$55:$F$346,3,0),IFERROR(VLOOKUP($B256,'Privacy Analyst Evaluation'!$A$46:$F$120,3,0),""))&amp;""</f>
        <v/>
      </c>
      <c r="E256" s="63" t="str">
        <f ca="1">IFERROR(VLOOKUP($B256,'Institution Evaluation'!$A$55:$F$346,4,0),IFERROR(VLOOKUP($B256,'Privacy Analyst Evaluation'!$A$46:$F$120,4,0),""))&amp;""</f>
        <v/>
      </c>
      <c r="F256" s="63" t="str">
        <f ca="1">IFERROR(VLOOKUP($B256,'Institution Evaluation'!$A$55:$F$346,6,0),IFERROR(VLOOKUP($B256,'Privacy Analyst Evaluation'!$A$46:$F$120,6,0),""))&amp;""</f>
        <v/>
      </c>
      <c r="G256" s="227"/>
      <c r="H256" s="63" t="str">
        <f>IFERROR(IF($H255+1&gt;'(backend scoring)'!$Q$335,"",$H255+1),"")</f>
        <v/>
      </c>
      <c r="I256" s="63" t="e">
        <f ca="1">_xludf.XLOOKUP($H256,'(backend scoring)'!$S$2:$S$333,'(backend scoring)'!$A$2:$A$333,"")</f>
        <v>#NAME?</v>
      </c>
      <c r="J256" s="63" t="str">
        <f ca="1">IFERROR(VLOOKUP($I256,'Institution Evaluation'!$A$55:$F$346,2,0),IFERROR(VLOOKUP($I256,'Privacy Analyst Evaluation'!$A$46:$F$120,2,0),""))</f>
        <v/>
      </c>
      <c r="K256" s="63" t="str">
        <f ca="1">IFERROR(VLOOKUP($I256,'Institution Evaluation'!$A$55:$F$346,3,0),IFERROR(VLOOKUP($I256,'Privacy Analyst Evaluation'!$A$46:$F$120,3,0),""))&amp;""</f>
        <v/>
      </c>
      <c r="L256" s="63" t="str">
        <f ca="1">IFERROR(VLOOKUP($I256,'Institution Evaluation'!$A$55:$F$346,4,0),IFERROR(VLOOKUP($I256,'Privacy Analyst Evaluation'!$A$46:$F$120,4,0),""))&amp;""</f>
        <v/>
      </c>
      <c r="M256" s="63" t="str">
        <f ca="1">IFERROR(VLOOKUP($I256,'Institution Evaluation'!$A$55:$F$346,6,0),IFERROR(VLOOKUP($I256,'Privacy Analyst Evaluation'!$A$46:$F$120,6,0),""))&amp;""</f>
        <v/>
      </c>
    </row>
    <row r="257" spans="1:13" x14ac:dyDescent="0.25">
      <c r="A257" s="63" t="str">
        <f>IFERROR(IF($A256+1&gt;'(backend scoring)'!$T$335,"",$A256+1),"")</f>
        <v/>
      </c>
      <c r="B257" s="63" t="e">
        <f ca="1">_xludf.XLOOKUP($A257,'(backend scoring)'!$V$2:$V$333,'(backend scoring)'!$A$2:$A$333,"")</f>
        <v>#NAME?</v>
      </c>
      <c r="C257" s="63" t="str">
        <f ca="1">IFERROR(VLOOKUP($B257,'Institution Evaluation'!$A$55:$F$346,2,0),IFERROR(VLOOKUP($B257,'Privacy Analyst Evaluation'!$A$46:$F$120,2,0),""))&amp;""</f>
        <v/>
      </c>
      <c r="D257" s="63" t="str">
        <f ca="1">IFERROR(VLOOKUP($B257,'Institution Evaluation'!$A$55:$F$346,3,0),IFERROR(VLOOKUP($B257,'Privacy Analyst Evaluation'!$A$46:$F$120,3,0),""))&amp;""</f>
        <v/>
      </c>
      <c r="E257" s="63" t="str">
        <f ca="1">IFERROR(VLOOKUP($B257,'Institution Evaluation'!$A$55:$F$346,4,0),IFERROR(VLOOKUP($B257,'Privacy Analyst Evaluation'!$A$46:$F$120,4,0),""))&amp;""</f>
        <v/>
      </c>
      <c r="F257" s="63" t="str">
        <f ca="1">IFERROR(VLOOKUP($B257,'Institution Evaluation'!$A$55:$F$346,6,0),IFERROR(VLOOKUP($B257,'Privacy Analyst Evaluation'!$A$46:$F$120,6,0),""))&amp;""</f>
        <v/>
      </c>
      <c r="G257" s="227"/>
      <c r="H257" s="63" t="str">
        <f>IFERROR(IF($H256+1&gt;'(backend scoring)'!$Q$335,"",$H256+1),"")</f>
        <v/>
      </c>
      <c r="I257" s="63" t="e">
        <f ca="1">_xludf.XLOOKUP($H257,'(backend scoring)'!$S$2:$S$333,'(backend scoring)'!$A$2:$A$333,"")</f>
        <v>#NAME?</v>
      </c>
      <c r="J257" s="63" t="str">
        <f ca="1">IFERROR(VLOOKUP($I257,'Institution Evaluation'!$A$55:$F$346,2,0),IFERROR(VLOOKUP($I257,'Privacy Analyst Evaluation'!$A$46:$F$120,2,0),""))</f>
        <v/>
      </c>
      <c r="K257" s="63" t="str">
        <f ca="1">IFERROR(VLOOKUP($I257,'Institution Evaluation'!$A$55:$F$346,3,0),IFERROR(VLOOKUP($I257,'Privacy Analyst Evaluation'!$A$46:$F$120,3,0),""))&amp;""</f>
        <v/>
      </c>
      <c r="L257" s="63" t="str">
        <f ca="1">IFERROR(VLOOKUP($I257,'Institution Evaluation'!$A$55:$F$346,4,0),IFERROR(VLOOKUP($I257,'Privacy Analyst Evaluation'!$A$46:$F$120,4,0),""))&amp;""</f>
        <v/>
      </c>
      <c r="M257" s="63" t="str">
        <f ca="1">IFERROR(VLOOKUP($I257,'Institution Evaluation'!$A$55:$F$346,6,0),IFERROR(VLOOKUP($I257,'Privacy Analyst Evaluation'!$A$46:$F$120,6,0),""))&amp;""</f>
        <v/>
      </c>
    </row>
    <row r="258" spans="1:13" x14ac:dyDescent="0.25">
      <c r="A258" s="63" t="str">
        <f>IFERROR(IF($A257+1&gt;'(backend scoring)'!$T$335,"",$A257+1),"")</f>
        <v/>
      </c>
      <c r="B258" s="63" t="e">
        <f ca="1">_xludf.XLOOKUP($A258,'(backend scoring)'!$V$2:$V$333,'(backend scoring)'!$A$2:$A$333,"")</f>
        <v>#NAME?</v>
      </c>
      <c r="C258" s="63" t="str">
        <f ca="1">IFERROR(VLOOKUP($B258,'Institution Evaluation'!$A$55:$F$346,2,0),IFERROR(VLOOKUP($B258,'Privacy Analyst Evaluation'!$A$46:$F$120,2,0),""))&amp;""</f>
        <v/>
      </c>
      <c r="D258" s="63" t="str">
        <f ca="1">IFERROR(VLOOKUP($B258,'Institution Evaluation'!$A$55:$F$346,3,0),IFERROR(VLOOKUP($B258,'Privacy Analyst Evaluation'!$A$46:$F$120,3,0),""))&amp;""</f>
        <v/>
      </c>
      <c r="E258" s="63" t="str">
        <f ca="1">IFERROR(VLOOKUP($B258,'Institution Evaluation'!$A$55:$F$346,4,0),IFERROR(VLOOKUP($B258,'Privacy Analyst Evaluation'!$A$46:$F$120,4,0),""))&amp;""</f>
        <v/>
      </c>
      <c r="F258" s="63" t="str">
        <f ca="1">IFERROR(VLOOKUP($B258,'Institution Evaluation'!$A$55:$F$346,6,0),IFERROR(VLOOKUP($B258,'Privacy Analyst Evaluation'!$A$46:$F$120,6,0),""))&amp;""</f>
        <v/>
      </c>
      <c r="G258" s="227"/>
      <c r="H258" s="63" t="str">
        <f>IFERROR(IF($H257+1&gt;'(backend scoring)'!$Q$335,"",$H257+1),"")</f>
        <v/>
      </c>
      <c r="I258" s="63" t="e">
        <f ca="1">_xludf.XLOOKUP($H258,'(backend scoring)'!$S$2:$S$333,'(backend scoring)'!$A$2:$A$333,"")</f>
        <v>#NAME?</v>
      </c>
      <c r="J258" s="63" t="str">
        <f ca="1">IFERROR(VLOOKUP($I258,'Institution Evaluation'!$A$55:$F$346,2,0),IFERROR(VLOOKUP($I258,'Privacy Analyst Evaluation'!$A$46:$F$120,2,0),""))</f>
        <v/>
      </c>
      <c r="K258" s="63" t="str">
        <f ca="1">IFERROR(VLOOKUP($I258,'Institution Evaluation'!$A$55:$F$346,3,0),IFERROR(VLOOKUP($I258,'Privacy Analyst Evaluation'!$A$46:$F$120,3,0),""))&amp;""</f>
        <v/>
      </c>
      <c r="L258" s="63" t="str">
        <f ca="1">IFERROR(VLOOKUP($I258,'Institution Evaluation'!$A$55:$F$346,4,0),IFERROR(VLOOKUP($I258,'Privacy Analyst Evaluation'!$A$46:$F$120,4,0),""))&amp;""</f>
        <v/>
      </c>
      <c r="M258" s="63" t="str">
        <f ca="1">IFERROR(VLOOKUP($I258,'Institution Evaluation'!$A$55:$F$346,6,0),IFERROR(VLOOKUP($I258,'Privacy Analyst Evaluation'!$A$46:$F$120,6,0),""))&amp;""</f>
        <v/>
      </c>
    </row>
    <row r="259" spans="1:13" x14ac:dyDescent="0.25">
      <c r="A259" s="63" t="str">
        <f>IFERROR(IF($A258+1&gt;'(backend scoring)'!$T$335,"",$A258+1),"")</f>
        <v/>
      </c>
      <c r="B259" s="63" t="e">
        <f ca="1">_xludf.XLOOKUP($A259,'(backend scoring)'!$V$2:$V$333,'(backend scoring)'!$A$2:$A$333,"")</f>
        <v>#NAME?</v>
      </c>
      <c r="C259" s="63" t="str">
        <f ca="1">IFERROR(VLOOKUP($B259,'Institution Evaluation'!$A$55:$F$346,2,0),IFERROR(VLOOKUP($B259,'Privacy Analyst Evaluation'!$A$46:$F$120,2,0),""))&amp;""</f>
        <v/>
      </c>
      <c r="D259" s="63" t="str">
        <f ca="1">IFERROR(VLOOKUP($B259,'Institution Evaluation'!$A$55:$F$346,3,0),IFERROR(VLOOKUP($B259,'Privacy Analyst Evaluation'!$A$46:$F$120,3,0),""))&amp;""</f>
        <v/>
      </c>
      <c r="E259" s="63" t="str">
        <f ca="1">IFERROR(VLOOKUP($B259,'Institution Evaluation'!$A$55:$F$346,4,0),IFERROR(VLOOKUP($B259,'Privacy Analyst Evaluation'!$A$46:$F$120,4,0),""))&amp;""</f>
        <v/>
      </c>
      <c r="F259" s="63" t="str">
        <f ca="1">IFERROR(VLOOKUP($B259,'Institution Evaluation'!$A$55:$F$346,6,0),IFERROR(VLOOKUP($B259,'Privacy Analyst Evaluation'!$A$46:$F$120,6,0),""))&amp;""</f>
        <v/>
      </c>
      <c r="G259" s="227"/>
      <c r="H259" s="63" t="str">
        <f>IFERROR(IF($H258+1&gt;'(backend scoring)'!$Q$335,"",$H258+1),"")</f>
        <v/>
      </c>
      <c r="I259" s="63" t="e">
        <f ca="1">_xludf.XLOOKUP($H259,'(backend scoring)'!$S$2:$S$333,'(backend scoring)'!$A$2:$A$333,"")</f>
        <v>#NAME?</v>
      </c>
      <c r="J259" s="63" t="str">
        <f ca="1">IFERROR(VLOOKUP($I259,'Institution Evaluation'!$A$55:$F$346,2,0),IFERROR(VLOOKUP($I259,'Privacy Analyst Evaluation'!$A$46:$F$120,2,0),""))</f>
        <v/>
      </c>
      <c r="K259" s="63" t="str">
        <f ca="1">IFERROR(VLOOKUP($I259,'Institution Evaluation'!$A$55:$F$346,3,0),IFERROR(VLOOKUP($I259,'Privacy Analyst Evaluation'!$A$46:$F$120,3,0),""))&amp;""</f>
        <v/>
      </c>
      <c r="L259" s="63" t="str">
        <f ca="1">IFERROR(VLOOKUP($I259,'Institution Evaluation'!$A$55:$F$346,4,0),IFERROR(VLOOKUP($I259,'Privacy Analyst Evaluation'!$A$46:$F$120,4,0),""))&amp;""</f>
        <v/>
      </c>
      <c r="M259" s="63" t="str">
        <f ca="1">IFERROR(VLOOKUP($I259,'Institution Evaluation'!$A$55:$F$346,6,0),IFERROR(VLOOKUP($I259,'Privacy Analyst Evaluation'!$A$46:$F$120,6,0),""))&amp;""</f>
        <v/>
      </c>
    </row>
    <row r="260" spans="1:13" x14ac:dyDescent="0.25">
      <c r="A260" s="63" t="str">
        <f>IFERROR(IF($A259+1&gt;'(backend scoring)'!$T$335,"",$A259+1),"")</f>
        <v/>
      </c>
      <c r="B260" s="63" t="e">
        <f ca="1">_xludf.XLOOKUP($A260,'(backend scoring)'!$V$2:$V$333,'(backend scoring)'!$A$2:$A$333,"")</f>
        <v>#NAME?</v>
      </c>
      <c r="C260" s="63" t="str">
        <f ca="1">IFERROR(VLOOKUP($B260,'Institution Evaluation'!$A$55:$F$346,2,0),IFERROR(VLOOKUP($B260,'Privacy Analyst Evaluation'!$A$46:$F$120,2,0),""))&amp;""</f>
        <v/>
      </c>
      <c r="D260" s="63" t="str">
        <f ca="1">IFERROR(VLOOKUP($B260,'Institution Evaluation'!$A$55:$F$346,3,0),IFERROR(VLOOKUP($B260,'Privacy Analyst Evaluation'!$A$46:$F$120,3,0),""))&amp;""</f>
        <v/>
      </c>
      <c r="E260" s="63" t="str">
        <f ca="1">IFERROR(VLOOKUP($B260,'Institution Evaluation'!$A$55:$F$346,4,0),IFERROR(VLOOKUP($B260,'Privacy Analyst Evaluation'!$A$46:$F$120,4,0),""))&amp;""</f>
        <v/>
      </c>
      <c r="F260" s="63" t="str">
        <f ca="1">IFERROR(VLOOKUP($B260,'Institution Evaluation'!$A$55:$F$346,6,0),IFERROR(VLOOKUP($B260,'Privacy Analyst Evaluation'!$A$46:$F$120,6,0),""))&amp;""</f>
        <v/>
      </c>
      <c r="G260" s="227"/>
      <c r="H260" s="63" t="str">
        <f>IFERROR(IF($H259+1&gt;'(backend scoring)'!$Q$335,"",$H259+1),"")</f>
        <v/>
      </c>
      <c r="I260" s="63" t="e">
        <f ca="1">_xludf.XLOOKUP($H260,'(backend scoring)'!$S$2:$S$333,'(backend scoring)'!$A$2:$A$333,"")</f>
        <v>#NAME?</v>
      </c>
      <c r="J260" s="63" t="str">
        <f ca="1">IFERROR(VLOOKUP($I260,'Institution Evaluation'!$A$55:$F$346,2,0),IFERROR(VLOOKUP($I260,'Privacy Analyst Evaluation'!$A$46:$F$120,2,0),""))</f>
        <v/>
      </c>
      <c r="K260" s="63" t="str">
        <f ca="1">IFERROR(VLOOKUP($I260,'Institution Evaluation'!$A$55:$F$346,3,0),IFERROR(VLOOKUP($I260,'Privacy Analyst Evaluation'!$A$46:$F$120,3,0),""))&amp;""</f>
        <v/>
      </c>
      <c r="L260" s="63" t="str">
        <f ca="1">IFERROR(VLOOKUP($I260,'Institution Evaluation'!$A$55:$F$346,4,0),IFERROR(VLOOKUP($I260,'Privacy Analyst Evaluation'!$A$46:$F$120,4,0),""))&amp;""</f>
        <v/>
      </c>
      <c r="M260" s="63" t="str">
        <f ca="1">IFERROR(VLOOKUP($I260,'Institution Evaluation'!$A$55:$F$346,6,0),IFERROR(VLOOKUP($I260,'Privacy Analyst Evaluation'!$A$46:$F$120,6,0),""))&amp;""</f>
        <v/>
      </c>
    </row>
    <row r="261" spans="1:13" x14ac:dyDescent="0.25">
      <c r="A261" s="63" t="str">
        <f>IFERROR(IF($A260+1&gt;'(backend scoring)'!$T$335,"",$A260+1),"")</f>
        <v/>
      </c>
      <c r="B261" s="63" t="e">
        <f ca="1">_xludf.XLOOKUP($A261,'(backend scoring)'!$V$2:$V$333,'(backend scoring)'!$A$2:$A$333,"")</f>
        <v>#NAME?</v>
      </c>
      <c r="C261" s="63" t="str">
        <f ca="1">IFERROR(VLOOKUP($B261,'Institution Evaluation'!$A$55:$F$346,2,0),IFERROR(VLOOKUP($B261,'Privacy Analyst Evaluation'!$A$46:$F$120,2,0),""))&amp;""</f>
        <v/>
      </c>
      <c r="D261" s="63" t="str">
        <f ca="1">IFERROR(VLOOKUP($B261,'Institution Evaluation'!$A$55:$F$346,3,0),IFERROR(VLOOKUP($B261,'Privacy Analyst Evaluation'!$A$46:$F$120,3,0),""))&amp;""</f>
        <v/>
      </c>
      <c r="E261" s="63" t="str">
        <f ca="1">IFERROR(VLOOKUP($B261,'Institution Evaluation'!$A$55:$F$346,4,0),IFERROR(VLOOKUP($B261,'Privacy Analyst Evaluation'!$A$46:$F$120,4,0),""))&amp;""</f>
        <v/>
      </c>
      <c r="F261" s="63" t="str">
        <f ca="1">IFERROR(VLOOKUP($B261,'Institution Evaluation'!$A$55:$F$346,6,0),IFERROR(VLOOKUP($B261,'Privacy Analyst Evaluation'!$A$46:$F$120,6,0),""))&amp;""</f>
        <v/>
      </c>
      <c r="G261" s="227"/>
      <c r="H261" s="63" t="str">
        <f>IFERROR(IF($H260+1&gt;'(backend scoring)'!$Q$335,"",$H260+1),"")</f>
        <v/>
      </c>
      <c r="I261" s="63" t="e">
        <f ca="1">_xludf.XLOOKUP($H261,'(backend scoring)'!$S$2:$S$333,'(backend scoring)'!$A$2:$A$333,"")</f>
        <v>#NAME?</v>
      </c>
      <c r="J261" s="63" t="str">
        <f ca="1">IFERROR(VLOOKUP($I261,'Institution Evaluation'!$A$55:$F$346,2,0),IFERROR(VLOOKUP($I261,'Privacy Analyst Evaluation'!$A$46:$F$120,2,0),""))</f>
        <v/>
      </c>
      <c r="K261" s="63" t="str">
        <f ca="1">IFERROR(VLOOKUP($I261,'Institution Evaluation'!$A$55:$F$346,3,0),IFERROR(VLOOKUP($I261,'Privacy Analyst Evaluation'!$A$46:$F$120,3,0),""))&amp;""</f>
        <v/>
      </c>
      <c r="L261" s="63" t="str">
        <f ca="1">IFERROR(VLOOKUP($I261,'Institution Evaluation'!$A$55:$F$346,4,0),IFERROR(VLOOKUP($I261,'Privacy Analyst Evaluation'!$A$46:$F$120,4,0),""))&amp;""</f>
        <v/>
      </c>
      <c r="M261" s="63" t="str">
        <f ca="1">IFERROR(VLOOKUP($I261,'Institution Evaluation'!$A$55:$F$346,6,0),IFERROR(VLOOKUP($I261,'Privacy Analyst Evaluation'!$A$46:$F$120,6,0),""))&amp;""</f>
        <v/>
      </c>
    </row>
    <row r="262" spans="1:13" x14ac:dyDescent="0.25">
      <c r="A262" s="63" t="str">
        <f>IFERROR(IF($A261+1&gt;'(backend scoring)'!$T$335,"",$A261+1),"")</f>
        <v/>
      </c>
      <c r="B262" s="63" t="e">
        <f ca="1">_xludf.XLOOKUP($A262,'(backend scoring)'!$V$2:$V$333,'(backend scoring)'!$A$2:$A$333,"")</f>
        <v>#NAME?</v>
      </c>
      <c r="C262" s="63" t="str">
        <f ca="1">IFERROR(VLOOKUP($B262,'Institution Evaluation'!$A$55:$F$346,2,0),IFERROR(VLOOKUP($B262,'Privacy Analyst Evaluation'!$A$46:$F$120,2,0),""))&amp;""</f>
        <v/>
      </c>
      <c r="D262" s="63" t="str">
        <f ca="1">IFERROR(VLOOKUP($B262,'Institution Evaluation'!$A$55:$F$346,3,0),IFERROR(VLOOKUP($B262,'Privacy Analyst Evaluation'!$A$46:$F$120,3,0),""))&amp;""</f>
        <v/>
      </c>
      <c r="E262" s="63" t="str">
        <f ca="1">IFERROR(VLOOKUP($B262,'Institution Evaluation'!$A$55:$F$346,4,0),IFERROR(VLOOKUP($B262,'Privacy Analyst Evaluation'!$A$46:$F$120,4,0),""))&amp;""</f>
        <v/>
      </c>
      <c r="F262" s="63" t="str">
        <f ca="1">IFERROR(VLOOKUP($B262,'Institution Evaluation'!$A$55:$F$346,6,0),IFERROR(VLOOKUP($B262,'Privacy Analyst Evaluation'!$A$46:$F$120,6,0),""))&amp;""</f>
        <v/>
      </c>
      <c r="G262" s="227"/>
      <c r="H262" s="63" t="str">
        <f>IFERROR(IF($H261+1&gt;'(backend scoring)'!$Q$335,"",$H261+1),"")</f>
        <v/>
      </c>
      <c r="I262" s="63" t="e">
        <f ca="1">_xludf.XLOOKUP($H262,'(backend scoring)'!$S$2:$S$333,'(backend scoring)'!$A$2:$A$333,"")</f>
        <v>#NAME?</v>
      </c>
      <c r="J262" s="63" t="str">
        <f ca="1">IFERROR(VLOOKUP($I262,'Institution Evaluation'!$A$55:$F$346,2,0),IFERROR(VLOOKUP($I262,'Privacy Analyst Evaluation'!$A$46:$F$120,2,0),""))</f>
        <v/>
      </c>
      <c r="K262" s="63" t="str">
        <f ca="1">IFERROR(VLOOKUP($I262,'Institution Evaluation'!$A$55:$F$346,3,0),IFERROR(VLOOKUP($I262,'Privacy Analyst Evaluation'!$A$46:$F$120,3,0),""))&amp;""</f>
        <v/>
      </c>
      <c r="L262" s="63" t="str">
        <f ca="1">IFERROR(VLOOKUP($I262,'Institution Evaluation'!$A$55:$F$346,4,0),IFERROR(VLOOKUP($I262,'Privacy Analyst Evaluation'!$A$46:$F$120,4,0),""))&amp;""</f>
        <v/>
      </c>
      <c r="M262" s="63" t="str">
        <f ca="1">IFERROR(VLOOKUP($I262,'Institution Evaluation'!$A$55:$F$346,6,0),IFERROR(VLOOKUP($I262,'Privacy Analyst Evaluation'!$A$46:$F$120,6,0),""))&amp;""</f>
        <v/>
      </c>
    </row>
    <row r="263" spans="1:13" x14ac:dyDescent="0.25">
      <c r="A263" s="63" t="str">
        <f>IFERROR(IF($A262+1&gt;'(backend scoring)'!$T$335,"",$A262+1),"")</f>
        <v/>
      </c>
      <c r="B263" s="63" t="e">
        <f ca="1">_xludf.XLOOKUP($A263,'(backend scoring)'!$V$2:$V$333,'(backend scoring)'!$A$2:$A$333,"")</f>
        <v>#NAME?</v>
      </c>
      <c r="C263" s="63" t="str">
        <f ca="1">IFERROR(VLOOKUP($B263,'Institution Evaluation'!$A$55:$F$346,2,0),IFERROR(VLOOKUP($B263,'Privacy Analyst Evaluation'!$A$46:$F$120,2,0),""))&amp;""</f>
        <v/>
      </c>
      <c r="D263" s="63" t="str">
        <f ca="1">IFERROR(VLOOKUP($B263,'Institution Evaluation'!$A$55:$F$346,3,0),IFERROR(VLOOKUP($B263,'Privacy Analyst Evaluation'!$A$46:$F$120,3,0),""))&amp;""</f>
        <v/>
      </c>
      <c r="E263" s="63" t="str">
        <f ca="1">IFERROR(VLOOKUP($B263,'Institution Evaluation'!$A$55:$F$346,4,0),IFERROR(VLOOKUP($B263,'Privacy Analyst Evaluation'!$A$46:$F$120,4,0),""))&amp;""</f>
        <v/>
      </c>
      <c r="F263" s="63" t="str">
        <f ca="1">IFERROR(VLOOKUP($B263,'Institution Evaluation'!$A$55:$F$346,6,0),IFERROR(VLOOKUP($B263,'Privacy Analyst Evaluation'!$A$46:$F$120,6,0),""))&amp;""</f>
        <v/>
      </c>
      <c r="G263" s="227"/>
      <c r="H263" s="63" t="str">
        <f>IFERROR(IF($H262+1&gt;'(backend scoring)'!$Q$335,"",$H262+1),"")</f>
        <v/>
      </c>
      <c r="I263" s="63" t="e">
        <f ca="1">_xludf.XLOOKUP($H263,'(backend scoring)'!$S$2:$S$333,'(backend scoring)'!$A$2:$A$333,"")</f>
        <v>#NAME?</v>
      </c>
      <c r="J263" s="63" t="str">
        <f ca="1">IFERROR(VLOOKUP($I263,'Institution Evaluation'!$A$55:$F$346,2,0),IFERROR(VLOOKUP($I263,'Privacy Analyst Evaluation'!$A$46:$F$120,2,0),""))</f>
        <v/>
      </c>
      <c r="K263" s="63" t="str">
        <f ca="1">IFERROR(VLOOKUP($I263,'Institution Evaluation'!$A$55:$F$346,3,0),IFERROR(VLOOKUP($I263,'Privacy Analyst Evaluation'!$A$46:$F$120,3,0),""))&amp;""</f>
        <v/>
      </c>
      <c r="L263" s="63" t="str">
        <f ca="1">IFERROR(VLOOKUP($I263,'Institution Evaluation'!$A$55:$F$346,4,0),IFERROR(VLOOKUP($I263,'Privacy Analyst Evaluation'!$A$46:$F$120,4,0),""))&amp;""</f>
        <v/>
      </c>
      <c r="M263" s="63" t="str">
        <f ca="1">IFERROR(VLOOKUP($I263,'Institution Evaluation'!$A$55:$F$346,6,0),IFERROR(VLOOKUP($I263,'Privacy Analyst Evaluation'!$A$46:$F$120,6,0),""))&amp;""</f>
        <v/>
      </c>
    </row>
    <row r="264" spans="1:13" x14ac:dyDescent="0.25">
      <c r="A264" s="63" t="str">
        <f>IFERROR(IF($A263+1&gt;'(backend scoring)'!$T$335,"",$A263+1),"")</f>
        <v/>
      </c>
      <c r="B264" s="63" t="e">
        <f ca="1">_xludf.XLOOKUP($A264,'(backend scoring)'!$V$2:$V$333,'(backend scoring)'!$A$2:$A$333,"")</f>
        <v>#NAME?</v>
      </c>
      <c r="C264" s="63" t="str">
        <f ca="1">IFERROR(VLOOKUP($B264,'Institution Evaluation'!$A$55:$F$346,2,0),IFERROR(VLOOKUP($B264,'Privacy Analyst Evaluation'!$A$46:$F$120,2,0),""))&amp;""</f>
        <v/>
      </c>
      <c r="D264" s="63" t="str">
        <f ca="1">IFERROR(VLOOKUP($B264,'Institution Evaluation'!$A$55:$F$346,3,0),IFERROR(VLOOKUP($B264,'Privacy Analyst Evaluation'!$A$46:$F$120,3,0),""))&amp;""</f>
        <v/>
      </c>
      <c r="E264" s="63" t="str">
        <f ca="1">IFERROR(VLOOKUP($B264,'Institution Evaluation'!$A$55:$F$346,4,0),IFERROR(VLOOKUP($B264,'Privacy Analyst Evaluation'!$A$46:$F$120,4,0),""))&amp;""</f>
        <v/>
      </c>
      <c r="F264" s="63" t="str">
        <f ca="1">IFERROR(VLOOKUP($B264,'Institution Evaluation'!$A$55:$F$346,6,0),IFERROR(VLOOKUP($B264,'Privacy Analyst Evaluation'!$A$46:$F$120,6,0),""))&amp;""</f>
        <v/>
      </c>
      <c r="G264" s="227"/>
      <c r="H264" s="63" t="str">
        <f>IFERROR(IF($H263+1&gt;'(backend scoring)'!$Q$335,"",$H263+1),"")</f>
        <v/>
      </c>
      <c r="I264" s="63" t="e">
        <f ca="1">_xludf.XLOOKUP($H264,'(backend scoring)'!$S$2:$S$333,'(backend scoring)'!$A$2:$A$333,"")</f>
        <v>#NAME?</v>
      </c>
      <c r="J264" s="63" t="str">
        <f ca="1">IFERROR(VLOOKUP($I264,'Institution Evaluation'!$A$55:$F$346,2,0),IFERROR(VLOOKUP($I264,'Privacy Analyst Evaluation'!$A$46:$F$120,2,0),""))</f>
        <v/>
      </c>
      <c r="K264" s="63" t="str">
        <f ca="1">IFERROR(VLOOKUP($I264,'Institution Evaluation'!$A$55:$F$346,3,0),IFERROR(VLOOKUP($I264,'Privacy Analyst Evaluation'!$A$46:$F$120,3,0),""))&amp;""</f>
        <v/>
      </c>
      <c r="L264" s="63" t="str">
        <f ca="1">IFERROR(VLOOKUP($I264,'Institution Evaluation'!$A$55:$F$346,4,0),IFERROR(VLOOKUP($I264,'Privacy Analyst Evaluation'!$A$46:$F$120,4,0),""))&amp;""</f>
        <v/>
      </c>
      <c r="M264" s="63" t="str">
        <f ca="1">IFERROR(VLOOKUP($I264,'Institution Evaluation'!$A$55:$F$346,6,0),IFERROR(VLOOKUP($I264,'Privacy Analyst Evaluation'!$A$46:$F$120,6,0),""))&amp;""</f>
        <v/>
      </c>
    </row>
    <row r="265" spans="1:13" x14ac:dyDescent="0.25">
      <c r="A265" s="63" t="str">
        <f>IFERROR(IF($A264+1&gt;'(backend scoring)'!$T$335,"",$A264+1),"")</f>
        <v/>
      </c>
      <c r="B265" s="63" t="e">
        <f ca="1">_xludf.XLOOKUP($A265,'(backend scoring)'!$V$2:$V$333,'(backend scoring)'!$A$2:$A$333,"")</f>
        <v>#NAME?</v>
      </c>
      <c r="C265" s="63" t="str">
        <f ca="1">IFERROR(VLOOKUP($B265,'Institution Evaluation'!$A$55:$F$346,2,0),IFERROR(VLOOKUP($B265,'Privacy Analyst Evaluation'!$A$46:$F$120,2,0),""))&amp;""</f>
        <v/>
      </c>
      <c r="D265" s="63" t="str">
        <f ca="1">IFERROR(VLOOKUP($B265,'Institution Evaluation'!$A$55:$F$346,3,0),IFERROR(VLOOKUP($B265,'Privacy Analyst Evaluation'!$A$46:$F$120,3,0),""))&amp;""</f>
        <v/>
      </c>
      <c r="E265" s="63" t="str">
        <f ca="1">IFERROR(VLOOKUP($B265,'Institution Evaluation'!$A$55:$F$346,4,0),IFERROR(VLOOKUP($B265,'Privacy Analyst Evaluation'!$A$46:$F$120,4,0),""))&amp;""</f>
        <v/>
      </c>
      <c r="F265" s="63" t="str">
        <f ca="1">IFERROR(VLOOKUP($B265,'Institution Evaluation'!$A$55:$F$346,6,0),IFERROR(VLOOKUP($B265,'Privacy Analyst Evaluation'!$A$46:$F$120,6,0),""))&amp;""</f>
        <v/>
      </c>
      <c r="G265" s="227"/>
      <c r="H265" s="63" t="str">
        <f>IFERROR(IF($H264+1&gt;'(backend scoring)'!$Q$335,"",$H264+1),"")</f>
        <v/>
      </c>
      <c r="I265" s="63" t="e">
        <f ca="1">_xludf.XLOOKUP($H265,'(backend scoring)'!$S$2:$S$333,'(backend scoring)'!$A$2:$A$333,"")</f>
        <v>#NAME?</v>
      </c>
      <c r="J265" s="63" t="str">
        <f ca="1">IFERROR(VLOOKUP($I265,'Institution Evaluation'!$A$55:$F$346,2,0),IFERROR(VLOOKUP($I265,'Privacy Analyst Evaluation'!$A$46:$F$120,2,0),""))</f>
        <v/>
      </c>
      <c r="K265" s="63" t="str">
        <f ca="1">IFERROR(VLOOKUP($I265,'Institution Evaluation'!$A$55:$F$346,3,0),IFERROR(VLOOKUP($I265,'Privacy Analyst Evaluation'!$A$46:$F$120,3,0),""))&amp;""</f>
        <v/>
      </c>
      <c r="L265" s="63" t="str">
        <f ca="1">IFERROR(VLOOKUP($I265,'Institution Evaluation'!$A$55:$F$346,4,0),IFERROR(VLOOKUP($I265,'Privacy Analyst Evaluation'!$A$46:$F$120,4,0),""))&amp;""</f>
        <v/>
      </c>
      <c r="M265" s="63" t="str">
        <f ca="1">IFERROR(VLOOKUP($I265,'Institution Evaluation'!$A$55:$F$346,6,0),IFERROR(VLOOKUP($I265,'Privacy Analyst Evaluation'!$A$46:$F$120,6,0),""))&amp;""</f>
        <v/>
      </c>
    </row>
    <row r="266" spans="1:13" x14ac:dyDescent="0.25">
      <c r="A266" s="63" t="str">
        <f>IFERROR(IF($A265+1&gt;'(backend scoring)'!$T$335,"",$A265+1),"")</f>
        <v/>
      </c>
      <c r="B266" s="63" t="e">
        <f ca="1">_xludf.XLOOKUP($A266,'(backend scoring)'!$V$2:$V$333,'(backend scoring)'!$A$2:$A$333,"")</f>
        <v>#NAME?</v>
      </c>
      <c r="C266" s="63" t="str">
        <f ca="1">IFERROR(VLOOKUP($B266,'Institution Evaluation'!$A$55:$F$346,2,0),IFERROR(VLOOKUP($B266,'Privacy Analyst Evaluation'!$A$46:$F$120,2,0),""))&amp;""</f>
        <v/>
      </c>
      <c r="D266" s="63" t="str">
        <f ca="1">IFERROR(VLOOKUP($B266,'Institution Evaluation'!$A$55:$F$346,3,0),IFERROR(VLOOKUP($B266,'Privacy Analyst Evaluation'!$A$46:$F$120,3,0),""))&amp;""</f>
        <v/>
      </c>
      <c r="E266" s="63" t="str">
        <f ca="1">IFERROR(VLOOKUP($B266,'Institution Evaluation'!$A$55:$F$346,4,0),IFERROR(VLOOKUP($B266,'Privacy Analyst Evaluation'!$A$46:$F$120,4,0),""))&amp;""</f>
        <v/>
      </c>
      <c r="F266" s="63" t="str">
        <f ca="1">IFERROR(VLOOKUP($B266,'Institution Evaluation'!$A$55:$F$346,6,0),IFERROR(VLOOKUP($B266,'Privacy Analyst Evaluation'!$A$46:$F$120,6,0),""))&amp;""</f>
        <v/>
      </c>
      <c r="G266" s="227"/>
      <c r="H266" s="63" t="str">
        <f>IFERROR(IF($H265+1&gt;'(backend scoring)'!$Q$335,"",$H265+1),"")</f>
        <v/>
      </c>
      <c r="I266" s="63" t="e">
        <f ca="1">_xludf.XLOOKUP($H266,'(backend scoring)'!$S$2:$S$333,'(backend scoring)'!$A$2:$A$333,"")</f>
        <v>#NAME?</v>
      </c>
      <c r="J266" s="63" t="str">
        <f ca="1">IFERROR(VLOOKUP($I266,'Institution Evaluation'!$A$55:$F$346,2,0),IFERROR(VLOOKUP($I266,'Privacy Analyst Evaluation'!$A$46:$F$120,2,0),""))</f>
        <v/>
      </c>
      <c r="K266" s="63" t="str">
        <f ca="1">IFERROR(VLOOKUP($I266,'Institution Evaluation'!$A$55:$F$346,3,0),IFERROR(VLOOKUP($I266,'Privacy Analyst Evaluation'!$A$46:$F$120,3,0),""))&amp;""</f>
        <v/>
      </c>
      <c r="L266" s="63" t="str">
        <f ca="1">IFERROR(VLOOKUP($I266,'Institution Evaluation'!$A$55:$F$346,4,0),IFERROR(VLOOKUP($I266,'Privacy Analyst Evaluation'!$A$46:$F$120,4,0),""))&amp;""</f>
        <v/>
      </c>
      <c r="M266" s="63" t="str">
        <f ca="1">IFERROR(VLOOKUP($I266,'Institution Evaluation'!$A$55:$F$346,6,0),IFERROR(VLOOKUP($I266,'Privacy Analyst Evaluation'!$A$46:$F$120,6,0),""))&amp;""</f>
        <v/>
      </c>
    </row>
    <row r="267" spans="1:13" x14ac:dyDescent="0.25">
      <c r="A267" s="63" t="str">
        <f>IFERROR(IF($A266+1&gt;'(backend scoring)'!$T$335,"",$A266+1),"")</f>
        <v/>
      </c>
      <c r="B267" s="63" t="e">
        <f ca="1">_xludf.XLOOKUP($A267,'(backend scoring)'!$V$2:$V$333,'(backend scoring)'!$A$2:$A$333,"")</f>
        <v>#NAME?</v>
      </c>
      <c r="C267" s="63" t="str">
        <f ca="1">IFERROR(VLOOKUP($B267,'Institution Evaluation'!$A$55:$F$346,2,0),IFERROR(VLOOKUP($B267,'Privacy Analyst Evaluation'!$A$46:$F$120,2,0),""))&amp;""</f>
        <v/>
      </c>
      <c r="D267" s="63" t="str">
        <f ca="1">IFERROR(VLOOKUP($B267,'Institution Evaluation'!$A$55:$F$346,3,0),IFERROR(VLOOKUP($B267,'Privacy Analyst Evaluation'!$A$46:$F$120,3,0),""))&amp;""</f>
        <v/>
      </c>
      <c r="E267" s="63" t="str">
        <f ca="1">IFERROR(VLOOKUP($B267,'Institution Evaluation'!$A$55:$F$346,4,0),IFERROR(VLOOKUP($B267,'Privacy Analyst Evaluation'!$A$46:$F$120,4,0),""))&amp;""</f>
        <v/>
      </c>
      <c r="F267" s="63" t="str">
        <f ca="1">IFERROR(VLOOKUP($B267,'Institution Evaluation'!$A$55:$F$346,6,0),IFERROR(VLOOKUP($B267,'Privacy Analyst Evaluation'!$A$46:$F$120,6,0),""))&amp;""</f>
        <v/>
      </c>
      <c r="G267" s="227"/>
      <c r="H267" s="63" t="str">
        <f>IFERROR(IF($H266+1&gt;'(backend scoring)'!$Q$335,"",$H266+1),"")</f>
        <v/>
      </c>
      <c r="I267" s="63" t="e">
        <f ca="1">_xludf.XLOOKUP($H267,'(backend scoring)'!$S$2:$S$333,'(backend scoring)'!$A$2:$A$333,"")</f>
        <v>#NAME?</v>
      </c>
      <c r="J267" s="63" t="str">
        <f ca="1">IFERROR(VLOOKUP($I267,'Institution Evaluation'!$A$55:$F$346,2,0),IFERROR(VLOOKUP($I267,'Privacy Analyst Evaluation'!$A$46:$F$120,2,0),""))</f>
        <v/>
      </c>
      <c r="K267" s="63" t="str">
        <f ca="1">IFERROR(VLOOKUP($I267,'Institution Evaluation'!$A$55:$F$346,3,0),IFERROR(VLOOKUP($I267,'Privacy Analyst Evaluation'!$A$46:$F$120,3,0),""))&amp;""</f>
        <v/>
      </c>
      <c r="L267" s="63" t="str">
        <f ca="1">IFERROR(VLOOKUP($I267,'Institution Evaluation'!$A$55:$F$346,4,0),IFERROR(VLOOKUP($I267,'Privacy Analyst Evaluation'!$A$46:$F$120,4,0),""))&amp;""</f>
        <v/>
      </c>
      <c r="M267" s="63" t="str">
        <f ca="1">IFERROR(VLOOKUP($I267,'Institution Evaluation'!$A$55:$F$346,6,0),IFERROR(VLOOKUP($I267,'Privacy Analyst Evaluation'!$A$46:$F$120,6,0),""))&amp;""</f>
        <v/>
      </c>
    </row>
    <row r="268" spans="1:13" x14ac:dyDescent="0.25">
      <c r="A268" s="63" t="str">
        <f>IFERROR(IF($A267+1&gt;'(backend scoring)'!$T$335,"",$A267+1),"")</f>
        <v/>
      </c>
      <c r="B268" s="63" t="e">
        <f ca="1">_xludf.XLOOKUP($A268,'(backend scoring)'!$V$2:$V$333,'(backend scoring)'!$A$2:$A$333,"")</f>
        <v>#NAME?</v>
      </c>
      <c r="C268" s="63" t="str">
        <f ca="1">IFERROR(VLOOKUP($B268,'Institution Evaluation'!$A$55:$F$346,2,0),IFERROR(VLOOKUP($B268,'Privacy Analyst Evaluation'!$A$46:$F$120,2,0),""))&amp;""</f>
        <v/>
      </c>
      <c r="D268" s="63" t="str">
        <f ca="1">IFERROR(VLOOKUP($B268,'Institution Evaluation'!$A$55:$F$346,3,0),IFERROR(VLOOKUP($B268,'Privacy Analyst Evaluation'!$A$46:$F$120,3,0),""))&amp;""</f>
        <v/>
      </c>
      <c r="E268" s="63" t="str">
        <f ca="1">IFERROR(VLOOKUP($B268,'Institution Evaluation'!$A$55:$F$346,4,0),IFERROR(VLOOKUP($B268,'Privacy Analyst Evaluation'!$A$46:$F$120,4,0),""))&amp;""</f>
        <v/>
      </c>
      <c r="F268" s="63" t="str">
        <f ca="1">IFERROR(VLOOKUP($B268,'Institution Evaluation'!$A$55:$F$346,6,0),IFERROR(VLOOKUP($B268,'Privacy Analyst Evaluation'!$A$46:$F$120,6,0),""))&amp;""</f>
        <v/>
      </c>
      <c r="G268" s="227"/>
      <c r="H268" s="63" t="str">
        <f>IFERROR(IF($H267+1&gt;'(backend scoring)'!$Q$335,"",$H267+1),"")</f>
        <v/>
      </c>
      <c r="I268" s="63" t="e">
        <f ca="1">_xludf.XLOOKUP($H268,'(backend scoring)'!$S$2:$S$333,'(backend scoring)'!$A$2:$A$333,"")</f>
        <v>#NAME?</v>
      </c>
      <c r="J268" s="63" t="str">
        <f ca="1">IFERROR(VLOOKUP($I268,'Institution Evaluation'!$A$55:$F$346,2,0),IFERROR(VLOOKUP($I268,'Privacy Analyst Evaluation'!$A$46:$F$120,2,0),""))</f>
        <v/>
      </c>
      <c r="K268" s="63" t="str">
        <f ca="1">IFERROR(VLOOKUP($I268,'Institution Evaluation'!$A$55:$F$346,3,0),IFERROR(VLOOKUP($I268,'Privacy Analyst Evaluation'!$A$46:$F$120,3,0),""))&amp;""</f>
        <v/>
      </c>
      <c r="L268" s="63" t="str">
        <f ca="1">IFERROR(VLOOKUP($I268,'Institution Evaluation'!$A$55:$F$346,4,0),IFERROR(VLOOKUP($I268,'Privacy Analyst Evaluation'!$A$46:$F$120,4,0),""))&amp;""</f>
        <v/>
      </c>
      <c r="M268" s="63" t="str">
        <f ca="1">IFERROR(VLOOKUP($I268,'Institution Evaluation'!$A$55:$F$346,6,0),IFERROR(VLOOKUP($I268,'Privacy Analyst Evaluation'!$A$46:$F$120,6,0),""))&amp;""</f>
        <v/>
      </c>
    </row>
    <row r="269" spans="1:13" x14ac:dyDescent="0.25">
      <c r="A269" s="63" t="str">
        <f>IFERROR(IF($A268+1&gt;'(backend scoring)'!$T$335,"",$A268+1),"")</f>
        <v/>
      </c>
      <c r="B269" s="63" t="e">
        <f ca="1">_xludf.XLOOKUP($A269,'(backend scoring)'!$V$2:$V$333,'(backend scoring)'!$A$2:$A$333,"")</f>
        <v>#NAME?</v>
      </c>
      <c r="C269" s="63" t="str">
        <f ca="1">IFERROR(VLOOKUP($B269,'Institution Evaluation'!$A$55:$F$346,2,0),IFERROR(VLOOKUP($B269,'Privacy Analyst Evaluation'!$A$46:$F$120,2,0),""))&amp;""</f>
        <v/>
      </c>
      <c r="D269" s="63" t="str">
        <f ca="1">IFERROR(VLOOKUP($B269,'Institution Evaluation'!$A$55:$F$346,3,0),IFERROR(VLOOKUP($B269,'Privacy Analyst Evaluation'!$A$46:$F$120,3,0),""))&amp;""</f>
        <v/>
      </c>
      <c r="E269" s="63" t="str">
        <f ca="1">IFERROR(VLOOKUP($B269,'Institution Evaluation'!$A$55:$F$346,4,0),IFERROR(VLOOKUP($B269,'Privacy Analyst Evaluation'!$A$46:$F$120,4,0),""))&amp;""</f>
        <v/>
      </c>
      <c r="F269" s="63" t="str">
        <f ca="1">IFERROR(VLOOKUP($B269,'Institution Evaluation'!$A$55:$F$346,6,0),IFERROR(VLOOKUP($B269,'Privacy Analyst Evaluation'!$A$46:$F$120,6,0),""))&amp;""</f>
        <v/>
      </c>
      <c r="G269" s="227"/>
      <c r="H269" s="63" t="str">
        <f>IFERROR(IF($H268+1&gt;'(backend scoring)'!$Q$335,"",$H268+1),"")</f>
        <v/>
      </c>
      <c r="I269" s="63" t="e">
        <f ca="1">_xludf.XLOOKUP($H269,'(backend scoring)'!$S$2:$S$333,'(backend scoring)'!$A$2:$A$333,"")</f>
        <v>#NAME?</v>
      </c>
      <c r="J269" s="63" t="str">
        <f ca="1">IFERROR(VLOOKUP($I269,'Institution Evaluation'!$A$55:$F$346,2,0),IFERROR(VLOOKUP($I269,'Privacy Analyst Evaluation'!$A$46:$F$120,2,0),""))</f>
        <v/>
      </c>
      <c r="K269" s="63" t="str">
        <f ca="1">IFERROR(VLOOKUP($I269,'Institution Evaluation'!$A$55:$F$346,3,0),IFERROR(VLOOKUP($I269,'Privacy Analyst Evaluation'!$A$46:$F$120,3,0),""))&amp;""</f>
        <v/>
      </c>
      <c r="L269" s="63" t="str">
        <f ca="1">IFERROR(VLOOKUP($I269,'Institution Evaluation'!$A$55:$F$346,4,0),IFERROR(VLOOKUP($I269,'Privacy Analyst Evaluation'!$A$46:$F$120,4,0),""))&amp;""</f>
        <v/>
      </c>
      <c r="M269" s="63" t="str">
        <f ca="1">IFERROR(VLOOKUP($I269,'Institution Evaluation'!$A$55:$F$346,6,0),IFERROR(VLOOKUP($I269,'Privacy Analyst Evaluation'!$A$46:$F$120,6,0),""))&amp;""</f>
        <v/>
      </c>
    </row>
    <row r="270" spans="1:13" x14ac:dyDescent="0.25">
      <c r="A270" s="63" t="str">
        <f>IFERROR(IF($A269+1&gt;'(backend scoring)'!$T$335,"",$A269+1),"")</f>
        <v/>
      </c>
      <c r="B270" s="63" t="e">
        <f ca="1">_xludf.XLOOKUP($A270,'(backend scoring)'!$V$2:$V$333,'(backend scoring)'!$A$2:$A$333,"")</f>
        <v>#NAME?</v>
      </c>
      <c r="C270" s="63" t="str">
        <f ca="1">IFERROR(VLOOKUP($B270,'Institution Evaluation'!$A$55:$F$346,2,0),IFERROR(VLOOKUP($B270,'Privacy Analyst Evaluation'!$A$46:$F$120,2,0),""))&amp;""</f>
        <v/>
      </c>
      <c r="D270" s="63" t="str">
        <f ca="1">IFERROR(VLOOKUP($B270,'Institution Evaluation'!$A$55:$F$346,3,0),IFERROR(VLOOKUP($B270,'Privacy Analyst Evaluation'!$A$46:$F$120,3,0),""))&amp;""</f>
        <v/>
      </c>
      <c r="E270" s="63" t="str">
        <f ca="1">IFERROR(VLOOKUP($B270,'Institution Evaluation'!$A$55:$F$346,4,0),IFERROR(VLOOKUP($B270,'Privacy Analyst Evaluation'!$A$46:$F$120,4,0),""))&amp;""</f>
        <v/>
      </c>
      <c r="F270" s="63" t="str">
        <f ca="1">IFERROR(VLOOKUP($B270,'Institution Evaluation'!$A$55:$F$346,6,0),IFERROR(VLOOKUP($B270,'Privacy Analyst Evaluation'!$A$46:$F$120,6,0),""))&amp;""</f>
        <v/>
      </c>
      <c r="G270" s="227"/>
      <c r="H270" s="63" t="str">
        <f>IFERROR(IF($H269+1&gt;'(backend scoring)'!$Q$335,"",$H269+1),"")</f>
        <v/>
      </c>
      <c r="I270" s="63" t="e">
        <f ca="1">_xludf.XLOOKUP($H270,'(backend scoring)'!$S$2:$S$333,'(backend scoring)'!$A$2:$A$333,"")</f>
        <v>#NAME?</v>
      </c>
      <c r="J270" s="63" t="str">
        <f ca="1">IFERROR(VLOOKUP($I270,'Institution Evaluation'!$A$55:$F$346,2,0),IFERROR(VLOOKUP($I270,'Privacy Analyst Evaluation'!$A$46:$F$120,2,0),""))</f>
        <v/>
      </c>
      <c r="K270" s="63" t="str">
        <f ca="1">IFERROR(VLOOKUP($I270,'Institution Evaluation'!$A$55:$F$346,3,0),IFERROR(VLOOKUP($I270,'Privacy Analyst Evaluation'!$A$46:$F$120,3,0),""))&amp;""</f>
        <v/>
      </c>
      <c r="L270" s="63" t="str">
        <f ca="1">IFERROR(VLOOKUP($I270,'Institution Evaluation'!$A$55:$F$346,4,0),IFERROR(VLOOKUP($I270,'Privacy Analyst Evaluation'!$A$46:$F$120,4,0),""))&amp;""</f>
        <v/>
      </c>
      <c r="M270" s="63" t="str">
        <f ca="1">IFERROR(VLOOKUP($I270,'Institution Evaluation'!$A$55:$F$346,6,0),IFERROR(VLOOKUP($I270,'Privacy Analyst Evaluation'!$A$46:$F$120,6,0),""))&amp;""</f>
        <v/>
      </c>
    </row>
    <row r="271" spans="1:13" x14ac:dyDescent="0.25">
      <c r="A271" s="63" t="str">
        <f>IFERROR(IF($A270+1&gt;'(backend scoring)'!$T$335,"",$A270+1),"")</f>
        <v/>
      </c>
      <c r="B271" s="63" t="e">
        <f ca="1">_xludf.XLOOKUP($A271,'(backend scoring)'!$V$2:$V$333,'(backend scoring)'!$A$2:$A$333,"")</f>
        <v>#NAME?</v>
      </c>
      <c r="C271" s="63" t="str">
        <f ca="1">IFERROR(VLOOKUP($B271,'Institution Evaluation'!$A$55:$F$346,2,0),IFERROR(VLOOKUP($B271,'Privacy Analyst Evaluation'!$A$46:$F$120,2,0),""))&amp;""</f>
        <v/>
      </c>
      <c r="D271" s="63" t="str">
        <f ca="1">IFERROR(VLOOKUP($B271,'Institution Evaluation'!$A$55:$F$346,3,0),IFERROR(VLOOKUP($B271,'Privacy Analyst Evaluation'!$A$46:$F$120,3,0),""))&amp;""</f>
        <v/>
      </c>
      <c r="E271" s="63" t="str">
        <f ca="1">IFERROR(VLOOKUP($B271,'Institution Evaluation'!$A$55:$F$346,4,0),IFERROR(VLOOKUP($B271,'Privacy Analyst Evaluation'!$A$46:$F$120,4,0),""))&amp;""</f>
        <v/>
      </c>
      <c r="F271" s="63" t="str">
        <f ca="1">IFERROR(VLOOKUP($B271,'Institution Evaluation'!$A$55:$F$346,6,0),IFERROR(VLOOKUP($B271,'Privacy Analyst Evaluation'!$A$46:$F$120,6,0),""))&amp;""</f>
        <v/>
      </c>
      <c r="G271" s="227"/>
      <c r="H271" s="63" t="str">
        <f>IFERROR(IF($H270+1&gt;'(backend scoring)'!$Q$335,"",$H270+1),"")</f>
        <v/>
      </c>
      <c r="I271" s="63" t="e">
        <f ca="1">_xludf.XLOOKUP($H271,'(backend scoring)'!$S$2:$S$333,'(backend scoring)'!$A$2:$A$333,"")</f>
        <v>#NAME?</v>
      </c>
      <c r="J271" s="63" t="str">
        <f ca="1">IFERROR(VLOOKUP($I271,'Institution Evaluation'!$A$55:$F$346,2,0),IFERROR(VLOOKUP($I271,'Privacy Analyst Evaluation'!$A$46:$F$120,2,0),""))</f>
        <v/>
      </c>
      <c r="K271" s="63" t="str">
        <f ca="1">IFERROR(VLOOKUP($I271,'Institution Evaluation'!$A$55:$F$346,3,0),IFERROR(VLOOKUP($I271,'Privacy Analyst Evaluation'!$A$46:$F$120,3,0),""))&amp;""</f>
        <v/>
      </c>
      <c r="L271" s="63" t="str">
        <f ca="1">IFERROR(VLOOKUP($I271,'Institution Evaluation'!$A$55:$F$346,4,0),IFERROR(VLOOKUP($I271,'Privacy Analyst Evaluation'!$A$46:$F$120,4,0),""))&amp;""</f>
        <v/>
      </c>
      <c r="M271" s="63" t="str">
        <f ca="1">IFERROR(VLOOKUP($I271,'Institution Evaluation'!$A$55:$F$346,6,0),IFERROR(VLOOKUP($I271,'Privacy Analyst Evaluation'!$A$46:$F$120,6,0),""))&amp;""</f>
        <v/>
      </c>
    </row>
    <row r="272" spans="1:13" x14ac:dyDescent="0.25">
      <c r="A272" s="63" t="str">
        <f>IFERROR(IF($A271+1&gt;'(backend scoring)'!$T$335,"",$A271+1),"")</f>
        <v/>
      </c>
      <c r="B272" s="63" t="e">
        <f ca="1">_xludf.XLOOKUP($A272,'(backend scoring)'!$V$2:$V$333,'(backend scoring)'!$A$2:$A$333,"")</f>
        <v>#NAME?</v>
      </c>
      <c r="C272" s="63" t="str">
        <f ca="1">IFERROR(VLOOKUP($B272,'Institution Evaluation'!$A$55:$F$346,2,0),IFERROR(VLOOKUP($B272,'Privacy Analyst Evaluation'!$A$46:$F$120,2,0),""))&amp;""</f>
        <v/>
      </c>
      <c r="D272" s="63" t="str">
        <f ca="1">IFERROR(VLOOKUP($B272,'Institution Evaluation'!$A$55:$F$346,3,0),IFERROR(VLOOKUP($B272,'Privacy Analyst Evaluation'!$A$46:$F$120,3,0),""))&amp;""</f>
        <v/>
      </c>
      <c r="E272" s="63" t="str">
        <f ca="1">IFERROR(VLOOKUP($B272,'Institution Evaluation'!$A$55:$F$346,4,0),IFERROR(VLOOKUP($B272,'Privacy Analyst Evaluation'!$A$46:$F$120,4,0),""))&amp;""</f>
        <v/>
      </c>
      <c r="F272" s="63" t="str">
        <f ca="1">IFERROR(VLOOKUP($B272,'Institution Evaluation'!$A$55:$F$346,6,0),IFERROR(VLOOKUP($B272,'Privacy Analyst Evaluation'!$A$46:$F$120,6,0),""))&amp;""</f>
        <v/>
      </c>
      <c r="G272" s="227"/>
      <c r="H272" s="63" t="str">
        <f>IFERROR(IF($H271+1&gt;'(backend scoring)'!$Q$335,"",$H271+1),"")</f>
        <v/>
      </c>
      <c r="I272" s="63" t="e">
        <f ca="1">_xludf.XLOOKUP($H272,'(backend scoring)'!$S$2:$S$333,'(backend scoring)'!$A$2:$A$333,"")</f>
        <v>#NAME?</v>
      </c>
      <c r="J272" s="63" t="str">
        <f ca="1">IFERROR(VLOOKUP($I272,'Institution Evaluation'!$A$55:$F$346,2,0),IFERROR(VLOOKUP($I272,'Privacy Analyst Evaluation'!$A$46:$F$120,2,0),""))</f>
        <v/>
      </c>
      <c r="K272" s="63" t="str">
        <f ca="1">IFERROR(VLOOKUP($I272,'Institution Evaluation'!$A$55:$F$346,3,0),IFERROR(VLOOKUP($I272,'Privacy Analyst Evaluation'!$A$46:$F$120,3,0),""))&amp;""</f>
        <v/>
      </c>
      <c r="L272" s="63" t="str">
        <f ca="1">IFERROR(VLOOKUP($I272,'Institution Evaluation'!$A$55:$F$346,4,0),IFERROR(VLOOKUP($I272,'Privacy Analyst Evaluation'!$A$46:$F$120,4,0),""))&amp;""</f>
        <v/>
      </c>
      <c r="M272" s="63" t="str">
        <f ca="1">IFERROR(VLOOKUP($I272,'Institution Evaluation'!$A$55:$F$346,6,0),IFERROR(VLOOKUP($I272,'Privacy Analyst Evaluation'!$A$46:$F$120,6,0),""))&amp;""</f>
        <v/>
      </c>
    </row>
    <row r="273" spans="1:13" x14ac:dyDescent="0.25">
      <c r="A273" s="63" t="str">
        <f>IFERROR(IF($A272+1&gt;'(backend scoring)'!$T$335,"",$A272+1),"")</f>
        <v/>
      </c>
      <c r="B273" s="63" t="e">
        <f ca="1">_xludf.XLOOKUP($A273,'(backend scoring)'!$V$2:$V$333,'(backend scoring)'!$A$2:$A$333,"")</f>
        <v>#NAME?</v>
      </c>
      <c r="C273" s="63" t="str">
        <f ca="1">IFERROR(VLOOKUP($B273,'Institution Evaluation'!$A$55:$F$346,2,0),IFERROR(VLOOKUP($B273,'Privacy Analyst Evaluation'!$A$46:$F$120,2,0),""))&amp;""</f>
        <v/>
      </c>
      <c r="D273" s="63" t="str">
        <f ca="1">IFERROR(VLOOKUP($B273,'Institution Evaluation'!$A$55:$F$346,3,0),IFERROR(VLOOKUP($B273,'Privacy Analyst Evaluation'!$A$46:$F$120,3,0),""))&amp;""</f>
        <v/>
      </c>
      <c r="E273" s="63" t="str">
        <f ca="1">IFERROR(VLOOKUP($B273,'Institution Evaluation'!$A$55:$F$346,4,0),IFERROR(VLOOKUP($B273,'Privacy Analyst Evaluation'!$A$46:$F$120,4,0),""))&amp;""</f>
        <v/>
      </c>
      <c r="F273" s="63" t="str">
        <f ca="1">IFERROR(VLOOKUP($B273,'Institution Evaluation'!$A$55:$F$346,6,0),IFERROR(VLOOKUP($B273,'Privacy Analyst Evaluation'!$A$46:$F$120,6,0),""))&amp;""</f>
        <v/>
      </c>
      <c r="G273" s="227"/>
      <c r="H273" s="63" t="str">
        <f>IFERROR(IF($H272+1&gt;'(backend scoring)'!$Q$335,"",$H272+1),"")</f>
        <v/>
      </c>
      <c r="I273" s="63" t="e">
        <f ca="1">_xludf.XLOOKUP($H273,'(backend scoring)'!$S$2:$S$333,'(backend scoring)'!$A$2:$A$333,"")</f>
        <v>#NAME?</v>
      </c>
      <c r="J273" s="63" t="str">
        <f ca="1">IFERROR(VLOOKUP($I273,'Institution Evaluation'!$A$55:$F$346,2,0),IFERROR(VLOOKUP($I273,'Privacy Analyst Evaluation'!$A$46:$F$120,2,0),""))</f>
        <v/>
      </c>
      <c r="K273" s="63" t="str">
        <f ca="1">IFERROR(VLOOKUP($I273,'Institution Evaluation'!$A$55:$F$346,3,0),IFERROR(VLOOKUP($I273,'Privacy Analyst Evaluation'!$A$46:$F$120,3,0),""))&amp;""</f>
        <v/>
      </c>
      <c r="L273" s="63" t="str">
        <f ca="1">IFERROR(VLOOKUP($I273,'Institution Evaluation'!$A$55:$F$346,4,0),IFERROR(VLOOKUP($I273,'Privacy Analyst Evaluation'!$A$46:$F$120,4,0),""))&amp;""</f>
        <v/>
      </c>
      <c r="M273" s="63" t="str">
        <f ca="1">IFERROR(VLOOKUP($I273,'Institution Evaluation'!$A$55:$F$346,6,0),IFERROR(VLOOKUP($I273,'Privacy Analyst Evaluation'!$A$46:$F$120,6,0),""))&amp;""</f>
        <v/>
      </c>
    </row>
    <row r="274" spans="1:13" x14ac:dyDescent="0.25">
      <c r="A274" s="63" t="str">
        <f>IFERROR(IF($A273+1&gt;'(backend scoring)'!$T$335,"",$A273+1),"")</f>
        <v/>
      </c>
      <c r="B274" s="63" t="e">
        <f ca="1">_xludf.XLOOKUP($A274,'(backend scoring)'!$V$2:$V$333,'(backend scoring)'!$A$2:$A$333,"")</f>
        <v>#NAME?</v>
      </c>
      <c r="C274" s="63" t="str">
        <f ca="1">IFERROR(VLOOKUP($B274,'Institution Evaluation'!$A$55:$F$346,2,0),IFERROR(VLOOKUP($B274,'Privacy Analyst Evaluation'!$A$46:$F$120,2,0),""))&amp;""</f>
        <v/>
      </c>
      <c r="D274" s="63" t="str">
        <f ca="1">IFERROR(VLOOKUP($B274,'Institution Evaluation'!$A$55:$F$346,3,0),IFERROR(VLOOKUP($B274,'Privacy Analyst Evaluation'!$A$46:$F$120,3,0),""))&amp;""</f>
        <v/>
      </c>
      <c r="E274" s="63" t="str">
        <f ca="1">IFERROR(VLOOKUP($B274,'Institution Evaluation'!$A$55:$F$346,4,0),IFERROR(VLOOKUP($B274,'Privacy Analyst Evaluation'!$A$46:$F$120,4,0),""))&amp;""</f>
        <v/>
      </c>
      <c r="F274" s="63" t="str">
        <f ca="1">IFERROR(VLOOKUP($B274,'Institution Evaluation'!$A$55:$F$346,6,0),IFERROR(VLOOKUP($B274,'Privacy Analyst Evaluation'!$A$46:$F$120,6,0),""))&amp;""</f>
        <v/>
      </c>
      <c r="G274" s="227"/>
      <c r="H274" s="63" t="str">
        <f>IFERROR(IF($H273+1&gt;'(backend scoring)'!$Q$335,"",$H273+1),"")</f>
        <v/>
      </c>
      <c r="I274" s="63" t="e">
        <f ca="1">_xludf.XLOOKUP($H274,'(backend scoring)'!$S$2:$S$333,'(backend scoring)'!$A$2:$A$333,"")</f>
        <v>#NAME?</v>
      </c>
      <c r="J274" s="63" t="str">
        <f ca="1">IFERROR(VLOOKUP($I274,'Institution Evaluation'!$A$55:$F$346,2,0),IFERROR(VLOOKUP($I274,'Privacy Analyst Evaluation'!$A$46:$F$120,2,0),""))</f>
        <v/>
      </c>
      <c r="K274" s="63" t="str">
        <f ca="1">IFERROR(VLOOKUP($I274,'Institution Evaluation'!$A$55:$F$346,3,0),IFERROR(VLOOKUP($I274,'Privacy Analyst Evaluation'!$A$46:$F$120,3,0),""))&amp;""</f>
        <v/>
      </c>
      <c r="L274" s="63" t="str">
        <f ca="1">IFERROR(VLOOKUP($I274,'Institution Evaluation'!$A$55:$F$346,4,0),IFERROR(VLOOKUP($I274,'Privacy Analyst Evaluation'!$A$46:$F$120,4,0),""))&amp;""</f>
        <v/>
      </c>
      <c r="M274" s="63" t="str">
        <f ca="1">IFERROR(VLOOKUP($I274,'Institution Evaluation'!$A$55:$F$346,6,0),IFERROR(VLOOKUP($I274,'Privacy Analyst Evaluation'!$A$46:$F$120,6,0),""))&amp;""</f>
        <v/>
      </c>
    </row>
    <row r="275" spans="1:13" x14ac:dyDescent="0.25">
      <c r="A275" s="63" t="str">
        <f>IFERROR(IF($A274+1&gt;'(backend scoring)'!$T$335,"",$A274+1),"")</f>
        <v/>
      </c>
      <c r="B275" s="63" t="e">
        <f ca="1">_xludf.XLOOKUP($A275,'(backend scoring)'!$V$2:$V$333,'(backend scoring)'!$A$2:$A$333,"")</f>
        <v>#NAME?</v>
      </c>
      <c r="C275" s="63" t="str">
        <f ca="1">IFERROR(VLOOKUP($B275,'Institution Evaluation'!$A$55:$F$346,2,0),IFERROR(VLOOKUP($B275,'Privacy Analyst Evaluation'!$A$46:$F$120,2,0),""))&amp;""</f>
        <v/>
      </c>
      <c r="D275" s="63" t="str">
        <f ca="1">IFERROR(VLOOKUP($B275,'Institution Evaluation'!$A$55:$F$346,3,0),IFERROR(VLOOKUP($B275,'Privacy Analyst Evaluation'!$A$46:$F$120,3,0),""))&amp;""</f>
        <v/>
      </c>
      <c r="E275" s="63" t="str">
        <f ca="1">IFERROR(VLOOKUP($B275,'Institution Evaluation'!$A$55:$F$346,4,0),IFERROR(VLOOKUP($B275,'Privacy Analyst Evaluation'!$A$46:$F$120,4,0),""))&amp;""</f>
        <v/>
      </c>
      <c r="F275" s="63" t="str">
        <f ca="1">IFERROR(VLOOKUP($B275,'Institution Evaluation'!$A$55:$F$346,6,0),IFERROR(VLOOKUP($B275,'Privacy Analyst Evaluation'!$A$46:$F$120,6,0),""))&amp;""</f>
        <v/>
      </c>
      <c r="G275" s="227"/>
      <c r="H275" s="63" t="str">
        <f>IFERROR(IF($H274+1&gt;'(backend scoring)'!$Q$335,"",$H274+1),"")</f>
        <v/>
      </c>
      <c r="I275" s="63" t="e">
        <f ca="1">_xludf.XLOOKUP($H275,'(backend scoring)'!$S$2:$S$333,'(backend scoring)'!$A$2:$A$333,"")</f>
        <v>#NAME?</v>
      </c>
      <c r="J275" s="63" t="str">
        <f ca="1">IFERROR(VLOOKUP($I275,'Institution Evaluation'!$A$55:$F$346,2,0),IFERROR(VLOOKUP($I275,'Privacy Analyst Evaluation'!$A$46:$F$120,2,0),""))</f>
        <v/>
      </c>
      <c r="K275" s="63" t="str">
        <f ca="1">IFERROR(VLOOKUP($I275,'Institution Evaluation'!$A$55:$F$346,3,0),IFERROR(VLOOKUP($I275,'Privacy Analyst Evaluation'!$A$46:$F$120,3,0),""))&amp;""</f>
        <v/>
      </c>
      <c r="L275" s="63" t="str">
        <f ca="1">IFERROR(VLOOKUP($I275,'Institution Evaluation'!$A$55:$F$346,4,0),IFERROR(VLOOKUP($I275,'Privacy Analyst Evaluation'!$A$46:$F$120,4,0),""))&amp;""</f>
        <v/>
      </c>
      <c r="M275" s="63" t="str">
        <f ca="1">IFERROR(VLOOKUP($I275,'Institution Evaluation'!$A$55:$F$346,6,0),IFERROR(VLOOKUP($I275,'Privacy Analyst Evaluation'!$A$46:$F$120,6,0),""))&amp;""</f>
        <v/>
      </c>
    </row>
    <row r="276" spans="1:13" x14ac:dyDescent="0.25">
      <c r="A276" s="63" t="str">
        <f>IFERROR(IF($A275+1&gt;'(backend scoring)'!$T$335,"",$A275+1),"")</f>
        <v/>
      </c>
      <c r="B276" s="63" t="e">
        <f ca="1">_xludf.XLOOKUP($A276,'(backend scoring)'!$V$2:$V$333,'(backend scoring)'!$A$2:$A$333,"")</f>
        <v>#NAME?</v>
      </c>
      <c r="C276" s="63" t="str">
        <f ca="1">IFERROR(VLOOKUP($B276,'Institution Evaluation'!$A$55:$F$346,2,0),IFERROR(VLOOKUP($B276,'Privacy Analyst Evaluation'!$A$46:$F$120,2,0),""))&amp;""</f>
        <v/>
      </c>
      <c r="D276" s="63" t="str">
        <f ca="1">IFERROR(VLOOKUP($B276,'Institution Evaluation'!$A$55:$F$346,3,0),IFERROR(VLOOKUP($B276,'Privacy Analyst Evaluation'!$A$46:$F$120,3,0),""))&amp;""</f>
        <v/>
      </c>
      <c r="E276" s="63" t="str">
        <f ca="1">IFERROR(VLOOKUP($B276,'Institution Evaluation'!$A$55:$F$346,4,0),IFERROR(VLOOKUP($B276,'Privacy Analyst Evaluation'!$A$46:$F$120,4,0),""))&amp;""</f>
        <v/>
      </c>
      <c r="F276" s="63" t="str">
        <f ca="1">IFERROR(VLOOKUP($B276,'Institution Evaluation'!$A$55:$F$346,6,0),IFERROR(VLOOKUP($B276,'Privacy Analyst Evaluation'!$A$46:$F$120,6,0),""))&amp;""</f>
        <v/>
      </c>
      <c r="G276" s="227"/>
      <c r="H276" s="63" t="str">
        <f>IFERROR(IF($H275+1&gt;'(backend scoring)'!$Q$335,"",$H275+1),"")</f>
        <v/>
      </c>
      <c r="I276" s="63" t="e">
        <f ca="1">_xludf.XLOOKUP($H276,'(backend scoring)'!$S$2:$S$333,'(backend scoring)'!$A$2:$A$333,"")</f>
        <v>#NAME?</v>
      </c>
      <c r="J276" s="63" t="str">
        <f ca="1">IFERROR(VLOOKUP($I276,'Institution Evaluation'!$A$55:$F$346,2,0),IFERROR(VLOOKUP($I276,'Privacy Analyst Evaluation'!$A$46:$F$120,2,0),""))</f>
        <v/>
      </c>
      <c r="K276" s="63" t="str">
        <f ca="1">IFERROR(VLOOKUP($I276,'Institution Evaluation'!$A$55:$F$346,3,0),IFERROR(VLOOKUP($I276,'Privacy Analyst Evaluation'!$A$46:$F$120,3,0),""))&amp;""</f>
        <v/>
      </c>
      <c r="L276" s="63" t="str">
        <f ca="1">IFERROR(VLOOKUP($I276,'Institution Evaluation'!$A$55:$F$346,4,0),IFERROR(VLOOKUP($I276,'Privacy Analyst Evaluation'!$A$46:$F$120,4,0),""))&amp;""</f>
        <v/>
      </c>
      <c r="M276" s="63" t="str">
        <f ca="1">IFERROR(VLOOKUP($I276,'Institution Evaluation'!$A$55:$F$346,6,0),IFERROR(VLOOKUP($I276,'Privacy Analyst Evaluation'!$A$46:$F$120,6,0),""))&amp;""</f>
        <v/>
      </c>
    </row>
    <row r="277" spans="1:13" x14ac:dyDescent="0.25">
      <c r="A277" s="63" t="str">
        <f>IFERROR(IF($A276+1&gt;'(backend scoring)'!$T$335,"",$A276+1),"")</f>
        <v/>
      </c>
      <c r="B277" s="63" t="e">
        <f ca="1">_xludf.XLOOKUP($A277,'(backend scoring)'!$V$2:$V$333,'(backend scoring)'!$A$2:$A$333,"")</f>
        <v>#NAME?</v>
      </c>
      <c r="C277" s="63" t="str">
        <f ca="1">IFERROR(VLOOKUP($B277,'Institution Evaluation'!$A$55:$F$346,2,0),IFERROR(VLOOKUP($B277,'Privacy Analyst Evaluation'!$A$46:$F$120,2,0),""))&amp;""</f>
        <v/>
      </c>
      <c r="D277" s="63" t="str">
        <f ca="1">IFERROR(VLOOKUP($B277,'Institution Evaluation'!$A$55:$F$346,3,0),IFERROR(VLOOKUP($B277,'Privacy Analyst Evaluation'!$A$46:$F$120,3,0),""))&amp;""</f>
        <v/>
      </c>
      <c r="E277" s="63" t="str">
        <f ca="1">IFERROR(VLOOKUP($B277,'Institution Evaluation'!$A$55:$F$346,4,0),IFERROR(VLOOKUP($B277,'Privacy Analyst Evaluation'!$A$46:$F$120,4,0),""))&amp;""</f>
        <v/>
      </c>
      <c r="F277" s="63" t="str">
        <f ca="1">IFERROR(VLOOKUP($B277,'Institution Evaluation'!$A$55:$F$346,6,0),IFERROR(VLOOKUP($B277,'Privacy Analyst Evaluation'!$A$46:$F$120,6,0),""))&amp;""</f>
        <v/>
      </c>
      <c r="G277" s="227"/>
      <c r="H277" s="63" t="str">
        <f>IFERROR(IF($H276+1&gt;'(backend scoring)'!$Q$335,"",$H276+1),"")</f>
        <v/>
      </c>
      <c r="I277" s="63" t="e">
        <f ca="1">_xludf.XLOOKUP($H277,'(backend scoring)'!$S$2:$S$333,'(backend scoring)'!$A$2:$A$333,"")</f>
        <v>#NAME?</v>
      </c>
      <c r="J277" s="63" t="str">
        <f ca="1">IFERROR(VLOOKUP($I277,'Institution Evaluation'!$A$55:$F$346,2,0),IFERROR(VLOOKUP($I277,'Privacy Analyst Evaluation'!$A$46:$F$120,2,0),""))</f>
        <v/>
      </c>
      <c r="K277" s="63" t="str">
        <f ca="1">IFERROR(VLOOKUP($I277,'Institution Evaluation'!$A$55:$F$346,3,0),IFERROR(VLOOKUP($I277,'Privacy Analyst Evaluation'!$A$46:$F$120,3,0),""))&amp;""</f>
        <v/>
      </c>
      <c r="L277" s="63" t="str">
        <f ca="1">IFERROR(VLOOKUP($I277,'Institution Evaluation'!$A$55:$F$346,4,0),IFERROR(VLOOKUP($I277,'Privacy Analyst Evaluation'!$A$46:$F$120,4,0),""))&amp;""</f>
        <v/>
      </c>
      <c r="M277" s="63" t="str">
        <f ca="1">IFERROR(VLOOKUP($I277,'Institution Evaluation'!$A$55:$F$346,6,0),IFERROR(VLOOKUP($I277,'Privacy Analyst Evaluation'!$A$46:$F$120,6,0),""))&amp;""</f>
        <v/>
      </c>
    </row>
    <row r="278" spans="1:13" x14ac:dyDescent="0.25">
      <c r="A278" s="63" t="str">
        <f>IFERROR(IF($A277+1&gt;'(backend scoring)'!$T$335,"",$A277+1),"")</f>
        <v/>
      </c>
      <c r="B278" s="63" t="e">
        <f ca="1">_xludf.XLOOKUP($A278,'(backend scoring)'!$V$2:$V$333,'(backend scoring)'!$A$2:$A$333,"")</f>
        <v>#NAME?</v>
      </c>
      <c r="C278" s="63" t="str">
        <f ca="1">IFERROR(VLOOKUP($B278,'Institution Evaluation'!$A$55:$F$346,2,0),IFERROR(VLOOKUP($B278,'Privacy Analyst Evaluation'!$A$46:$F$120,2,0),""))&amp;""</f>
        <v/>
      </c>
      <c r="D278" s="63" t="str">
        <f ca="1">IFERROR(VLOOKUP($B278,'Institution Evaluation'!$A$55:$F$346,3,0),IFERROR(VLOOKUP($B278,'Privacy Analyst Evaluation'!$A$46:$F$120,3,0),""))&amp;""</f>
        <v/>
      </c>
      <c r="E278" s="63" t="str">
        <f ca="1">IFERROR(VLOOKUP($B278,'Institution Evaluation'!$A$55:$F$346,4,0),IFERROR(VLOOKUP($B278,'Privacy Analyst Evaluation'!$A$46:$F$120,4,0),""))&amp;""</f>
        <v/>
      </c>
      <c r="F278" s="63" t="str">
        <f ca="1">IFERROR(VLOOKUP($B278,'Institution Evaluation'!$A$55:$F$346,6,0),IFERROR(VLOOKUP($B278,'Privacy Analyst Evaluation'!$A$46:$F$120,6,0),""))&amp;""</f>
        <v/>
      </c>
      <c r="G278" s="227"/>
      <c r="H278" s="63" t="str">
        <f>IFERROR(IF($H277+1&gt;'(backend scoring)'!$Q$335,"",$H277+1),"")</f>
        <v/>
      </c>
      <c r="I278" s="63" t="e">
        <f ca="1">_xludf.XLOOKUP($H278,'(backend scoring)'!$S$2:$S$333,'(backend scoring)'!$A$2:$A$333,"")</f>
        <v>#NAME?</v>
      </c>
      <c r="J278" s="63" t="str">
        <f ca="1">IFERROR(VLOOKUP($I278,'Institution Evaluation'!$A$55:$F$346,2,0),IFERROR(VLOOKUP($I278,'Privacy Analyst Evaluation'!$A$46:$F$120,2,0),""))</f>
        <v/>
      </c>
      <c r="K278" s="63" t="str">
        <f ca="1">IFERROR(VLOOKUP($I278,'Institution Evaluation'!$A$55:$F$346,3,0),IFERROR(VLOOKUP($I278,'Privacy Analyst Evaluation'!$A$46:$F$120,3,0),""))&amp;""</f>
        <v/>
      </c>
      <c r="L278" s="63" t="str">
        <f ca="1">IFERROR(VLOOKUP($I278,'Institution Evaluation'!$A$55:$F$346,4,0),IFERROR(VLOOKUP($I278,'Privacy Analyst Evaluation'!$A$46:$F$120,4,0),""))&amp;""</f>
        <v/>
      </c>
      <c r="M278" s="63" t="str">
        <f ca="1">IFERROR(VLOOKUP($I278,'Institution Evaluation'!$A$55:$F$346,6,0),IFERROR(VLOOKUP($I278,'Privacy Analyst Evaluation'!$A$46:$F$120,6,0),""))&amp;""</f>
        <v/>
      </c>
    </row>
    <row r="279" spans="1:13" x14ac:dyDescent="0.25">
      <c r="A279" s="63" t="str">
        <f>IFERROR(IF($A278+1&gt;'(backend scoring)'!$T$335,"",$A278+1),"")</f>
        <v/>
      </c>
      <c r="B279" s="63" t="e">
        <f ca="1">_xludf.XLOOKUP($A279,'(backend scoring)'!$V$2:$V$333,'(backend scoring)'!$A$2:$A$333,"")</f>
        <v>#NAME?</v>
      </c>
      <c r="C279" s="63" t="str">
        <f ca="1">IFERROR(VLOOKUP($B279,'Institution Evaluation'!$A$55:$F$346,2,0),IFERROR(VLOOKUP($B279,'Privacy Analyst Evaluation'!$A$46:$F$120,2,0),""))&amp;""</f>
        <v/>
      </c>
      <c r="D279" s="63" t="str">
        <f ca="1">IFERROR(VLOOKUP($B279,'Institution Evaluation'!$A$55:$F$346,3,0),IFERROR(VLOOKUP($B279,'Privacy Analyst Evaluation'!$A$46:$F$120,3,0),""))&amp;""</f>
        <v/>
      </c>
      <c r="E279" s="63" t="str">
        <f ca="1">IFERROR(VLOOKUP($B279,'Institution Evaluation'!$A$55:$F$346,4,0),IFERROR(VLOOKUP($B279,'Privacy Analyst Evaluation'!$A$46:$F$120,4,0),""))&amp;""</f>
        <v/>
      </c>
      <c r="F279" s="63" t="str">
        <f ca="1">IFERROR(VLOOKUP($B279,'Institution Evaluation'!$A$55:$F$346,6,0),IFERROR(VLOOKUP($B279,'Privacy Analyst Evaluation'!$A$46:$F$120,6,0),""))&amp;""</f>
        <v/>
      </c>
      <c r="G279" s="227"/>
      <c r="H279" s="63" t="str">
        <f>IFERROR(IF($H278+1&gt;'(backend scoring)'!$Q$335,"",$H278+1),"")</f>
        <v/>
      </c>
      <c r="I279" s="63" t="e">
        <f ca="1">_xludf.XLOOKUP($H279,'(backend scoring)'!$S$2:$S$333,'(backend scoring)'!$A$2:$A$333,"")</f>
        <v>#NAME?</v>
      </c>
      <c r="J279" s="63" t="str">
        <f ca="1">IFERROR(VLOOKUP($I279,'Institution Evaluation'!$A$55:$F$346,2,0),IFERROR(VLOOKUP($I279,'Privacy Analyst Evaluation'!$A$46:$F$120,2,0),""))</f>
        <v/>
      </c>
      <c r="K279" s="63" t="str">
        <f ca="1">IFERROR(VLOOKUP($I279,'Institution Evaluation'!$A$55:$F$346,3,0),IFERROR(VLOOKUP($I279,'Privacy Analyst Evaluation'!$A$46:$F$120,3,0),""))&amp;""</f>
        <v/>
      </c>
      <c r="L279" s="63" t="str">
        <f ca="1">IFERROR(VLOOKUP($I279,'Institution Evaluation'!$A$55:$F$346,4,0),IFERROR(VLOOKUP($I279,'Privacy Analyst Evaluation'!$A$46:$F$120,4,0),""))&amp;""</f>
        <v/>
      </c>
      <c r="M279" s="63" t="str">
        <f ca="1">IFERROR(VLOOKUP($I279,'Institution Evaluation'!$A$55:$F$346,6,0),IFERROR(VLOOKUP($I279,'Privacy Analyst Evaluation'!$A$46:$F$120,6,0),""))&amp;""</f>
        <v/>
      </c>
    </row>
    <row r="280" spans="1:13" x14ac:dyDescent="0.25">
      <c r="A280" s="63" t="str">
        <f>IFERROR(IF($A279+1&gt;'(backend scoring)'!$T$335,"",$A279+1),"")</f>
        <v/>
      </c>
      <c r="B280" s="63" t="e">
        <f ca="1">_xludf.XLOOKUP($A280,'(backend scoring)'!$V$2:$V$333,'(backend scoring)'!$A$2:$A$333,"")</f>
        <v>#NAME?</v>
      </c>
      <c r="C280" s="63" t="str">
        <f ca="1">IFERROR(VLOOKUP($B280,'Institution Evaluation'!$A$55:$F$346,2,0),IFERROR(VLOOKUP($B280,'Privacy Analyst Evaluation'!$A$46:$F$120,2,0),""))&amp;""</f>
        <v/>
      </c>
      <c r="D280" s="63" t="str">
        <f ca="1">IFERROR(VLOOKUP($B280,'Institution Evaluation'!$A$55:$F$346,3,0),IFERROR(VLOOKUP($B280,'Privacy Analyst Evaluation'!$A$46:$F$120,3,0),""))&amp;""</f>
        <v/>
      </c>
      <c r="E280" s="63" t="str">
        <f ca="1">IFERROR(VLOOKUP($B280,'Institution Evaluation'!$A$55:$F$346,4,0),IFERROR(VLOOKUP($B280,'Privacy Analyst Evaluation'!$A$46:$F$120,4,0),""))&amp;""</f>
        <v/>
      </c>
      <c r="F280" s="63" t="str">
        <f ca="1">IFERROR(VLOOKUP($B280,'Institution Evaluation'!$A$55:$F$346,6,0),IFERROR(VLOOKUP($B280,'Privacy Analyst Evaluation'!$A$46:$F$120,6,0),""))&amp;""</f>
        <v/>
      </c>
      <c r="G280" s="227"/>
      <c r="H280" s="63" t="str">
        <f>IFERROR(IF($H279+1&gt;'(backend scoring)'!$Q$335,"",$H279+1),"")</f>
        <v/>
      </c>
      <c r="I280" s="63" t="e">
        <f ca="1">_xludf.XLOOKUP($H280,'(backend scoring)'!$S$2:$S$333,'(backend scoring)'!$A$2:$A$333,"")</f>
        <v>#NAME?</v>
      </c>
      <c r="J280" s="63" t="str">
        <f ca="1">IFERROR(VLOOKUP($I280,'Institution Evaluation'!$A$55:$F$346,2,0),IFERROR(VLOOKUP($I280,'Privacy Analyst Evaluation'!$A$46:$F$120,2,0),""))</f>
        <v/>
      </c>
      <c r="K280" s="63" t="str">
        <f ca="1">IFERROR(VLOOKUP($I280,'Institution Evaluation'!$A$55:$F$346,3,0),IFERROR(VLOOKUP($I280,'Privacy Analyst Evaluation'!$A$46:$F$120,3,0),""))&amp;""</f>
        <v/>
      </c>
      <c r="L280" s="63" t="str">
        <f ca="1">IFERROR(VLOOKUP($I280,'Institution Evaluation'!$A$55:$F$346,4,0),IFERROR(VLOOKUP($I280,'Privacy Analyst Evaluation'!$A$46:$F$120,4,0),""))&amp;""</f>
        <v/>
      </c>
      <c r="M280" s="63" t="str">
        <f ca="1">IFERROR(VLOOKUP($I280,'Institution Evaluation'!$A$55:$F$346,6,0),IFERROR(VLOOKUP($I280,'Privacy Analyst Evaluation'!$A$46:$F$120,6,0),""))&amp;""</f>
        <v/>
      </c>
    </row>
    <row r="281" spans="1:13" x14ac:dyDescent="0.25">
      <c r="A281" s="63" t="str">
        <f>IFERROR(IF($A280+1&gt;'(backend scoring)'!$T$335,"",$A280+1),"")</f>
        <v/>
      </c>
      <c r="B281" s="63" t="e">
        <f ca="1">_xludf.XLOOKUP($A281,'(backend scoring)'!$V$2:$V$333,'(backend scoring)'!$A$2:$A$333,"")</f>
        <v>#NAME?</v>
      </c>
      <c r="C281" s="63" t="str">
        <f ca="1">IFERROR(VLOOKUP($B281,'Institution Evaluation'!$A$55:$F$346,2,0),IFERROR(VLOOKUP($B281,'Privacy Analyst Evaluation'!$A$46:$F$120,2,0),""))&amp;""</f>
        <v/>
      </c>
      <c r="D281" s="63" t="str">
        <f ca="1">IFERROR(VLOOKUP($B281,'Institution Evaluation'!$A$55:$F$346,3,0),IFERROR(VLOOKUP($B281,'Privacy Analyst Evaluation'!$A$46:$F$120,3,0),""))&amp;""</f>
        <v/>
      </c>
      <c r="E281" s="63" t="str">
        <f ca="1">IFERROR(VLOOKUP($B281,'Institution Evaluation'!$A$55:$F$346,4,0),IFERROR(VLOOKUP($B281,'Privacy Analyst Evaluation'!$A$46:$F$120,4,0),""))&amp;""</f>
        <v/>
      </c>
      <c r="F281" s="63" t="str">
        <f ca="1">IFERROR(VLOOKUP($B281,'Institution Evaluation'!$A$55:$F$346,6,0),IFERROR(VLOOKUP($B281,'Privacy Analyst Evaluation'!$A$46:$F$120,6,0),""))&amp;""</f>
        <v/>
      </c>
      <c r="G281" s="227"/>
      <c r="H281" s="63" t="str">
        <f>IFERROR(IF($H280+1&gt;'(backend scoring)'!$Q$335,"",$H280+1),"")</f>
        <v/>
      </c>
      <c r="I281" s="63" t="e">
        <f ca="1">_xludf.XLOOKUP($H281,'(backend scoring)'!$S$2:$S$333,'(backend scoring)'!$A$2:$A$333,"")</f>
        <v>#NAME?</v>
      </c>
      <c r="J281" s="63" t="str">
        <f ca="1">IFERROR(VLOOKUP($I281,'Institution Evaluation'!$A$55:$F$346,2,0),IFERROR(VLOOKUP($I281,'Privacy Analyst Evaluation'!$A$46:$F$120,2,0),""))</f>
        <v/>
      </c>
      <c r="K281" s="63" t="str">
        <f ca="1">IFERROR(VLOOKUP($I281,'Institution Evaluation'!$A$55:$F$346,3,0),IFERROR(VLOOKUP($I281,'Privacy Analyst Evaluation'!$A$46:$F$120,3,0),""))&amp;""</f>
        <v/>
      </c>
      <c r="L281" s="63" t="str">
        <f ca="1">IFERROR(VLOOKUP($I281,'Institution Evaluation'!$A$55:$F$346,4,0),IFERROR(VLOOKUP($I281,'Privacy Analyst Evaluation'!$A$46:$F$120,4,0),""))&amp;""</f>
        <v/>
      </c>
      <c r="M281" s="63" t="str">
        <f ca="1">IFERROR(VLOOKUP($I281,'Institution Evaluation'!$A$55:$F$346,6,0),IFERROR(VLOOKUP($I281,'Privacy Analyst Evaluation'!$A$46:$F$120,6,0),""))&amp;""</f>
        <v/>
      </c>
    </row>
    <row r="282" spans="1:13" x14ac:dyDescent="0.25">
      <c r="A282" s="63" t="str">
        <f>IFERROR(IF($A281+1&gt;'(backend scoring)'!$T$335,"",$A281+1),"")</f>
        <v/>
      </c>
      <c r="B282" s="63" t="e">
        <f ca="1">_xludf.XLOOKUP($A282,'(backend scoring)'!$V$2:$V$333,'(backend scoring)'!$A$2:$A$333,"")</f>
        <v>#NAME?</v>
      </c>
      <c r="C282" s="63" t="str">
        <f ca="1">IFERROR(VLOOKUP($B282,'Institution Evaluation'!$A$55:$F$346,2,0),IFERROR(VLOOKUP($B282,'Privacy Analyst Evaluation'!$A$46:$F$120,2,0),""))&amp;""</f>
        <v/>
      </c>
      <c r="D282" s="63" t="str">
        <f ca="1">IFERROR(VLOOKUP($B282,'Institution Evaluation'!$A$55:$F$346,3,0),IFERROR(VLOOKUP($B282,'Privacy Analyst Evaluation'!$A$46:$F$120,3,0),""))&amp;""</f>
        <v/>
      </c>
      <c r="E282" s="63" t="str">
        <f ca="1">IFERROR(VLOOKUP($B282,'Institution Evaluation'!$A$55:$F$346,4,0),IFERROR(VLOOKUP($B282,'Privacy Analyst Evaluation'!$A$46:$F$120,4,0),""))&amp;""</f>
        <v/>
      </c>
      <c r="F282" s="63" t="str">
        <f ca="1">IFERROR(VLOOKUP($B282,'Institution Evaluation'!$A$55:$F$346,6,0),IFERROR(VLOOKUP($B282,'Privacy Analyst Evaluation'!$A$46:$F$120,6,0),""))&amp;""</f>
        <v/>
      </c>
      <c r="G282" s="227"/>
      <c r="H282" s="63" t="str">
        <f>IFERROR(IF($H281+1&gt;'(backend scoring)'!$Q$335,"",$H281+1),"")</f>
        <v/>
      </c>
      <c r="I282" s="63" t="e">
        <f ca="1">_xludf.XLOOKUP($H282,'(backend scoring)'!$S$2:$S$333,'(backend scoring)'!$A$2:$A$333,"")</f>
        <v>#NAME?</v>
      </c>
      <c r="J282" s="63" t="str">
        <f ca="1">IFERROR(VLOOKUP($I282,'Institution Evaluation'!$A$55:$F$346,2,0),IFERROR(VLOOKUP($I282,'Privacy Analyst Evaluation'!$A$46:$F$120,2,0),""))</f>
        <v/>
      </c>
      <c r="K282" s="63" t="str">
        <f ca="1">IFERROR(VLOOKUP($I282,'Institution Evaluation'!$A$55:$F$346,3,0),IFERROR(VLOOKUP($I282,'Privacy Analyst Evaluation'!$A$46:$F$120,3,0),""))&amp;""</f>
        <v/>
      </c>
      <c r="L282" s="63" t="str">
        <f ca="1">IFERROR(VLOOKUP($I282,'Institution Evaluation'!$A$55:$F$346,4,0),IFERROR(VLOOKUP($I282,'Privacy Analyst Evaluation'!$A$46:$F$120,4,0),""))&amp;""</f>
        <v/>
      </c>
      <c r="M282" s="63" t="str">
        <f ca="1">IFERROR(VLOOKUP($I282,'Institution Evaluation'!$A$55:$F$346,6,0),IFERROR(VLOOKUP($I282,'Privacy Analyst Evaluation'!$A$46:$F$120,6,0),""))&amp;""</f>
        <v/>
      </c>
    </row>
    <row r="283" spans="1:13" x14ac:dyDescent="0.25">
      <c r="A283" s="63" t="str">
        <f>IFERROR(IF($A282+1&gt;'(backend scoring)'!$T$335,"",$A282+1),"")</f>
        <v/>
      </c>
      <c r="B283" s="63" t="e">
        <f ca="1">_xludf.XLOOKUP($A283,'(backend scoring)'!$V$2:$V$333,'(backend scoring)'!$A$2:$A$333,"")</f>
        <v>#NAME?</v>
      </c>
      <c r="C283" s="63" t="str">
        <f ca="1">IFERROR(VLOOKUP($B283,'Institution Evaluation'!$A$55:$F$346,2,0),IFERROR(VLOOKUP($B283,'Privacy Analyst Evaluation'!$A$46:$F$120,2,0),""))&amp;""</f>
        <v/>
      </c>
      <c r="D283" s="63" t="str">
        <f ca="1">IFERROR(VLOOKUP($B283,'Institution Evaluation'!$A$55:$F$346,3,0),IFERROR(VLOOKUP($B283,'Privacy Analyst Evaluation'!$A$46:$F$120,3,0),""))&amp;""</f>
        <v/>
      </c>
      <c r="E283" s="63" t="str">
        <f ca="1">IFERROR(VLOOKUP($B283,'Institution Evaluation'!$A$55:$F$346,4,0),IFERROR(VLOOKUP($B283,'Privacy Analyst Evaluation'!$A$46:$F$120,4,0),""))&amp;""</f>
        <v/>
      </c>
      <c r="F283" s="63" t="str">
        <f ca="1">IFERROR(VLOOKUP($B283,'Institution Evaluation'!$A$55:$F$346,6,0),IFERROR(VLOOKUP($B283,'Privacy Analyst Evaluation'!$A$46:$F$120,6,0),""))&amp;""</f>
        <v/>
      </c>
      <c r="G283" s="227"/>
      <c r="H283" s="63" t="str">
        <f>IFERROR(IF($H282+1&gt;'(backend scoring)'!$Q$335,"",$H282+1),"")</f>
        <v/>
      </c>
      <c r="I283" s="63" t="e">
        <f ca="1">_xludf.XLOOKUP($H283,'(backend scoring)'!$S$2:$S$333,'(backend scoring)'!$A$2:$A$333,"")</f>
        <v>#NAME?</v>
      </c>
      <c r="J283" s="63" t="str">
        <f ca="1">IFERROR(VLOOKUP($I283,'Institution Evaluation'!$A$55:$F$346,2,0),IFERROR(VLOOKUP($I283,'Privacy Analyst Evaluation'!$A$46:$F$120,2,0),""))</f>
        <v/>
      </c>
      <c r="K283" s="63" t="str">
        <f ca="1">IFERROR(VLOOKUP($I283,'Institution Evaluation'!$A$55:$F$346,3,0),IFERROR(VLOOKUP($I283,'Privacy Analyst Evaluation'!$A$46:$F$120,3,0),""))&amp;""</f>
        <v/>
      </c>
      <c r="L283" s="63" t="str">
        <f ca="1">IFERROR(VLOOKUP($I283,'Institution Evaluation'!$A$55:$F$346,4,0),IFERROR(VLOOKUP($I283,'Privacy Analyst Evaluation'!$A$46:$F$120,4,0),""))&amp;""</f>
        <v/>
      </c>
      <c r="M283" s="63" t="str">
        <f ca="1">IFERROR(VLOOKUP($I283,'Institution Evaluation'!$A$55:$F$346,6,0),IFERROR(VLOOKUP($I283,'Privacy Analyst Evaluation'!$A$46:$F$120,6,0),""))&amp;""</f>
        <v/>
      </c>
    </row>
    <row r="284" spans="1:13" x14ac:dyDescent="0.25">
      <c r="A284" s="63" t="str">
        <f>IFERROR(IF($A283+1&gt;'(backend scoring)'!$T$335,"",$A283+1),"")</f>
        <v/>
      </c>
      <c r="B284" s="63" t="e">
        <f ca="1">_xludf.XLOOKUP($A284,'(backend scoring)'!$V$2:$V$333,'(backend scoring)'!$A$2:$A$333,"")</f>
        <v>#NAME?</v>
      </c>
      <c r="C284" s="63" t="str">
        <f ca="1">IFERROR(VLOOKUP($B284,'Institution Evaluation'!$A$55:$F$346,2,0),IFERROR(VLOOKUP($B284,'Privacy Analyst Evaluation'!$A$46:$F$120,2,0),""))&amp;""</f>
        <v/>
      </c>
      <c r="D284" s="63" t="str">
        <f ca="1">IFERROR(VLOOKUP($B284,'Institution Evaluation'!$A$55:$F$346,3,0),IFERROR(VLOOKUP($B284,'Privacy Analyst Evaluation'!$A$46:$F$120,3,0),""))&amp;""</f>
        <v/>
      </c>
      <c r="E284" s="63" t="str">
        <f ca="1">IFERROR(VLOOKUP($B284,'Institution Evaluation'!$A$55:$F$346,4,0),IFERROR(VLOOKUP($B284,'Privacy Analyst Evaluation'!$A$46:$F$120,4,0),""))&amp;""</f>
        <v/>
      </c>
      <c r="F284" s="63" t="str">
        <f ca="1">IFERROR(VLOOKUP($B284,'Institution Evaluation'!$A$55:$F$346,6,0),IFERROR(VLOOKUP($B284,'Privacy Analyst Evaluation'!$A$46:$F$120,6,0),""))&amp;""</f>
        <v/>
      </c>
      <c r="G284" s="227"/>
      <c r="H284" s="63" t="str">
        <f>IFERROR(IF($H283+1&gt;'(backend scoring)'!$Q$335,"",$H283+1),"")</f>
        <v/>
      </c>
      <c r="I284" s="63" t="e">
        <f ca="1">_xludf.XLOOKUP($H284,'(backend scoring)'!$S$2:$S$333,'(backend scoring)'!$A$2:$A$333,"")</f>
        <v>#NAME?</v>
      </c>
      <c r="J284" s="63" t="str">
        <f ca="1">IFERROR(VLOOKUP($I284,'Institution Evaluation'!$A$55:$F$346,2,0),IFERROR(VLOOKUP($I284,'Privacy Analyst Evaluation'!$A$46:$F$120,2,0),""))</f>
        <v/>
      </c>
      <c r="K284" s="63" t="str">
        <f ca="1">IFERROR(VLOOKUP($I284,'Institution Evaluation'!$A$55:$F$346,3,0),IFERROR(VLOOKUP($I284,'Privacy Analyst Evaluation'!$A$46:$F$120,3,0),""))&amp;""</f>
        <v/>
      </c>
      <c r="L284" s="63" t="str">
        <f ca="1">IFERROR(VLOOKUP($I284,'Institution Evaluation'!$A$55:$F$346,4,0),IFERROR(VLOOKUP($I284,'Privacy Analyst Evaluation'!$A$46:$F$120,4,0),""))&amp;""</f>
        <v/>
      </c>
      <c r="M284" s="63" t="str">
        <f ca="1">IFERROR(VLOOKUP($I284,'Institution Evaluation'!$A$55:$F$346,6,0),IFERROR(VLOOKUP($I284,'Privacy Analyst Evaluation'!$A$46:$F$120,6,0),""))&amp;""</f>
        <v/>
      </c>
    </row>
    <row r="285" spans="1:13" x14ac:dyDescent="0.25">
      <c r="A285" s="63" t="str">
        <f>IFERROR(IF($A284+1&gt;'(backend scoring)'!$T$335,"",$A284+1),"")</f>
        <v/>
      </c>
      <c r="B285" s="63" t="e">
        <f ca="1">_xludf.XLOOKUP($A285,'(backend scoring)'!$V$2:$V$333,'(backend scoring)'!$A$2:$A$333,"")</f>
        <v>#NAME?</v>
      </c>
      <c r="C285" s="63" t="str">
        <f ca="1">IFERROR(VLOOKUP($B285,'Institution Evaluation'!$A$55:$F$346,2,0),IFERROR(VLOOKUP($B285,'Privacy Analyst Evaluation'!$A$46:$F$120,2,0),""))&amp;""</f>
        <v/>
      </c>
      <c r="D285" s="63" t="str">
        <f ca="1">IFERROR(VLOOKUP($B285,'Institution Evaluation'!$A$55:$F$346,3,0),IFERROR(VLOOKUP($B285,'Privacy Analyst Evaluation'!$A$46:$F$120,3,0),""))&amp;""</f>
        <v/>
      </c>
      <c r="E285" s="63" t="str">
        <f ca="1">IFERROR(VLOOKUP($B285,'Institution Evaluation'!$A$55:$F$346,4,0),IFERROR(VLOOKUP($B285,'Privacy Analyst Evaluation'!$A$46:$F$120,4,0),""))&amp;""</f>
        <v/>
      </c>
      <c r="F285" s="63" t="str">
        <f ca="1">IFERROR(VLOOKUP($B285,'Institution Evaluation'!$A$55:$F$346,6,0),IFERROR(VLOOKUP($B285,'Privacy Analyst Evaluation'!$A$46:$F$120,6,0),""))&amp;""</f>
        <v/>
      </c>
      <c r="G285" s="227"/>
      <c r="H285" s="63" t="str">
        <f>IFERROR(IF($H284+1&gt;'(backend scoring)'!$Q$335,"",$H284+1),"")</f>
        <v/>
      </c>
      <c r="I285" s="63" t="e">
        <f ca="1">_xludf.XLOOKUP($H285,'(backend scoring)'!$S$2:$S$333,'(backend scoring)'!$A$2:$A$333,"")</f>
        <v>#NAME?</v>
      </c>
      <c r="J285" s="63" t="str">
        <f ca="1">IFERROR(VLOOKUP($I285,'Institution Evaluation'!$A$55:$F$346,2,0),IFERROR(VLOOKUP($I285,'Privacy Analyst Evaluation'!$A$46:$F$120,2,0),""))</f>
        <v/>
      </c>
      <c r="K285" s="63" t="str">
        <f ca="1">IFERROR(VLOOKUP($I285,'Institution Evaluation'!$A$55:$F$346,3,0),IFERROR(VLOOKUP($I285,'Privacy Analyst Evaluation'!$A$46:$F$120,3,0),""))&amp;""</f>
        <v/>
      </c>
      <c r="L285" s="63" t="str">
        <f ca="1">IFERROR(VLOOKUP($I285,'Institution Evaluation'!$A$55:$F$346,4,0),IFERROR(VLOOKUP($I285,'Privacy Analyst Evaluation'!$A$46:$F$120,4,0),""))&amp;""</f>
        <v/>
      </c>
      <c r="M285" s="63" t="str">
        <f ca="1">IFERROR(VLOOKUP($I285,'Institution Evaluation'!$A$55:$F$346,6,0),IFERROR(VLOOKUP($I285,'Privacy Analyst Evaluation'!$A$46:$F$120,6,0),""))&amp;""</f>
        <v/>
      </c>
    </row>
    <row r="286" spans="1:13" x14ac:dyDescent="0.25">
      <c r="A286" s="63" t="str">
        <f>IFERROR(IF($A285+1&gt;'(backend scoring)'!$T$335,"",$A285+1),"")</f>
        <v/>
      </c>
      <c r="B286" s="63" t="e">
        <f ca="1">_xludf.XLOOKUP($A286,'(backend scoring)'!$V$2:$V$333,'(backend scoring)'!$A$2:$A$333,"")</f>
        <v>#NAME?</v>
      </c>
      <c r="C286" s="63" t="str">
        <f ca="1">IFERROR(VLOOKUP($B286,'Institution Evaluation'!$A$55:$F$346,2,0),IFERROR(VLOOKUP($B286,'Privacy Analyst Evaluation'!$A$46:$F$120,2,0),""))&amp;""</f>
        <v/>
      </c>
      <c r="D286" s="63" t="str">
        <f ca="1">IFERROR(VLOOKUP($B286,'Institution Evaluation'!$A$55:$F$346,3,0),IFERROR(VLOOKUP($B286,'Privacy Analyst Evaluation'!$A$46:$F$120,3,0),""))&amp;""</f>
        <v/>
      </c>
      <c r="E286" s="63" t="str">
        <f ca="1">IFERROR(VLOOKUP($B286,'Institution Evaluation'!$A$55:$F$346,4,0),IFERROR(VLOOKUP($B286,'Privacy Analyst Evaluation'!$A$46:$F$120,4,0),""))&amp;""</f>
        <v/>
      </c>
      <c r="F286" s="63" t="str">
        <f ca="1">IFERROR(VLOOKUP($B286,'Institution Evaluation'!$A$55:$F$346,6,0),IFERROR(VLOOKUP($B286,'Privacy Analyst Evaluation'!$A$46:$F$120,6,0),""))&amp;""</f>
        <v/>
      </c>
      <c r="G286" s="227"/>
      <c r="H286" s="63" t="str">
        <f>IFERROR(IF($H285+1&gt;'(backend scoring)'!$Q$335,"",$H285+1),"")</f>
        <v/>
      </c>
      <c r="I286" s="63" t="e">
        <f ca="1">_xludf.XLOOKUP($H286,'(backend scoring)'!$S$2:$S$333,'(backend scoring)'!$A$2:$A$333,"")</f>
        <v>#NAME?</v>
      </c>
      <c r="J286" s="63" t="str">
        <f ca="1">IFERROR(VLOOKUP($I286,'Institution Evaluation'!$A$55:$F$346,2,0),IFERROR(VLOOKUP($I286,'Privacy Analyst Evaluation'!$A$46:$F$120,2,0),""))</f>
        <v/>
      </c>
      <c r="K286" s="63" t="str">
        <f ca="1">IFERROR(VLOOKUP($I286,'Institution Evaluation'!$A$55:$F$346,3,0),IFERROR(VLOOKUP($I286,'Privacy Analyst Evaluation'!$A$46:$F$120,3,0),""))&amp;""</f>
        <v/>
      </c>
      <c r="L286" s="63" t="str">
        <f ca="1">IFERROR(VLOOKUP($I286,'Institution Evaluation'!$A$55:$F$346,4,0),IFERROR(VLOOKUP($I286,'Privacy Analyst Evaluation'!$A$46:$F$120,4,0),""))&amp;""</f>
        <v/>
      </c>
      <c r="M286" s="63" t="str">
        <f ca="1">IFERROR(VLOOKUP($I286,'Institution Evaluation'!$A$55:$F$346,6,0),IFERROR(VLOOKUP($I286,'Privacy Analyst Evaluation'!$A$46:$F$120,6,0),""))&amp;""</f>
        <v/>
      </c>
    </row>
    <row r="287" spans="1:13" x14ac:dyDescent="0.25">
      <c r="A287" s="63" t="str">
        <f>IFERROR(IF($A286+1&gt;'(backend scoring)'!$T$335,"",$A286+1),"")</f>
        <v/>
      </c>
      <c r="B287" s="63" t="e">
        <f ca="1">_xludf.XLOOKUP($A287,'(backend scoring)'!$V$2:$V$333,'(backend scoring)'!$A$2:$A$333,"")</f>
        <v>#NAME?</v>
      </c>
      <c r="C287" s="63" t="str">
        <f ca="1">IFERROR(VLOOKUP($B287,'Institution Evaluation'!$A$55:$F$346,2,0),IFERROR(VLOOKUP($B287,'Privacy Analyst Evaluation'!$A$46:$F$120,2,0),""))&amp;""</f>
        <v/>
      </c>
      <c r="D287" s="63" t="str">
        <f ca="1">IFERROR(VLOOKUP($B287,'Institution Evaluation'!$A$55:$F$346,3,0),IFERROR(VLOOKUP($B287,'Privacy Analyst Evaluation'!$A$46:$F$120,3,0),""))&amp;""</f>
        <v/>
      </c>
      <c r="E287" s="63" t="str">
        <f ca="1">IFERROR(VLOOKUP($B287,'Institution Evaluation'!$A$55:$F$346,4,0),IFERROR(VLOOKUP($B287,'Privacy Analyst Evaluation'!$A$46:$F$120,4,0),""))&amp;""</f>
        <v/>
      </c>
      <c r="F287" s="63" t="str">
        <f ca="1">IFERROR(VLOOKUP($B287,'Institution Evaluation'!$A$55:$F$346,6,0),IFERROR(VLOOKUP($B287,'Privacy Analyst Evaluation'!$A$46:$F$120,6,0),""))&amp;""</f>
        <v/>
      </c>
      <c r="G287" s="227"/>
      <c r="H287" s="63" t="str">
        <f>IFERROR(IF($H286+1&gt;'(backend scoring)'!$Q$335,"",$H286+1),"")</f>
        <v/>
      </c>
      <c r="I287" s="63" t="e">
        <f ca="1">_xludf.XLOOKUP($H287,'(backend scoring)'!$S$2:$S$333,'(backend scoring)'!$A$2:$A$333,"")</f>
        <v>#NAME?</v>
      </c>
      <c r="J287" s="63" t="str">
        <f ca="1">IFERROR(VLOOKUP($I287,'Institution Evaluation'!$A$55:$F$346,2,0),IFERROR(VLOOKUP($I287,'Privacy Analyst Evaluation'!$A$46:$F$120,2,0),""))</f>
        <v/>
      </c>
      <c r="K287" s="63" t="str">
        <f ca="1">IFERROR(VLOOKUP($I287,'Institution Evaluation'!$A$55:$F$346,3,0),IFERROR(VLOOKUP($I287,'Privacy Analyst Evaluation'!$A$46:$F$120,3,0),""))&amp;""</f>
        <v/>
      </c>
      <c r="L287" s="63" t="str">
        <f ca="1">IFERROR(VLOOKUP($I287,'Institution Evaluation'!$A$55:$F$346,4,0),IFERROR(VLOOKUP($I287,'Privacy Analyst Evaluation'!$A$46:$F$120,4,0),""))&amp;""</f>
        <v/>
      </c>
      <c r="M287" s="63" t="str">
        <f ca="1">IFERROR(VLOOKUP($I287,'Institution Evaluation'!$A$55:$F$346,6,0),IFERROR(VLOOKUP($I287,'Privacy Analyst Evaluation'!$A$46:$F$120,6,0),""))&amp;""</f>
        <v/>
      </c>
    </row>
    <row r="288" spans="1:13" x14ac:dyDescent="0.25">
      <c r="A288" s="63" t="str">
        <f>IFERROR(IF($A287+1&gt;'(backend scoring)'!$T$335,"",$A287+1),"")</f>
        <v/>
      </c>
      <c r="B288" s="63" t="e">
        <f ca="1">_xludf.XLOOKUP($A288,'(backend scoring)'!$V$2:$V$333,'(backend scoring)'!$A$2:$A$333,"")</f>
        <v>#NAME?</v>
      </c>
      <c r="C288" s="63" t="str">
        <f ca="1">IFERROR(VLOOKUP($B288,'Institution Evaluation'!$A$55:$F$346,2,0),IFERROR(VLOOKUP($B288,'Privacy Analyst Evaluation'!$A$46:$F$120,2,0),""))&amp;""</f>
        <v/>
      </c>
      <c r="D288" s="63" t="str">
        <f ca="1">IFERROR(VLOOKUP($B288,'Institution Evaluation'!$A$55:$F$346,3,0),IFERROR(VLOOKUP($B288,'Privacy Analyst Evaluation'!$A$46:$F$120,3,0),""))&amp;""</f>
        <v/>
      </c>
      <c r="E288" s="63" t="str">
        <f ca="1">IFERROR(VLOOKUP($B288,'Institution Evaluation'!$A$55:$F$346,4,0),IFERROR(VLOOKUP($B288,'Privacy Analyst Evaluation'!$A$46:$F$120,4,0),""))&amp;""</f>
        <v/>
      </c>
      <c r="F288" s="63" t="str">
        <f ca="1">IFERROR(VLOOKUP($B288,'Institution Evaluation'!$A$55:$F$346,6,0),IFERROR(VLOOKUP($B288,'Privacy Analyst Evaluation'!$A$46:$F$120,6,0),""))&amp;""</f>
        <v/>
      </c>
      <c r="G288" s="227"/>
      <c r="H288" s="63" t="str">
        <f>IFERROR(IF($H287+1&gt;'(backend scoring)'!$Q$335,"",$H287+1),"")</f>
        <v/>
      </c>
      <c r="I288" s="63" t="e">
        <f ca="1">_xludf.XLOOKUP($H288,'(backend scoring)'!$S$2:$S$333,'(backend scoring)'!$A$2:$A$333,"")</f>
        <v>#NAME?</v>
      </c>
      <c r="J288" s="63" t="str">
        <f ca="1">IFERROR(VLOOKUP($I288,'Institution Evaluation'!$A$55:$F$346,2,0),IFERROR(VLOOKUP($I288,'Privacy Analyst Evaluation'!$A$46:$F$120,2,0),""))</f>
        <v/>
      </c>
      <c r="K288" s="63" t="str">
        <f ca="1">IFERROR(VLOOKUP($I288,'Institution Evaluation'!$A$55:$F$346,3,0),IFERROR(VLOOKUP($I288,'Privacy Analyst Evaluation'!$A$46:$F$120,3,0),""))&amp;""</f>
        <v/>
      </c>
      <c r="L288" s="63" t="str">
        <f ca="1">IFERROR(VLOOKUP($I288,'Institution Evaluation'!$A$55:$F$346,4,0),IFERROR(VLOOKUP($I288,'Privacy Analyst Evaluation'!$A$46:$F$120,4,0),""))&amp;""</f>
        <v/>
      </c>
      <c r="M288" s="63" t="str">
        <f ca="1">IFERROR(VLOOKUP($I288,'Institution Evaluation'!$A$55:$F$346,6,0),IFERROR(VLOOKUP($I288,'Privacy Analyst Evaluation'!$A$46:$F$120,6,0),""))&amp;""</f>
        <v/>
      </c>
    </row>
    <row r="289" spans="1:13" x14ac:dyDescent="0.25">
      <c r="A289" s="63" t="str">
        <f>IFERROR(IF($A288+1&gt;'(backend scoring)'!$T$335,"",$A288+1),"")</f>
        <v/>
      </c>
      <c r="B289" s="63" t="e">
        <f ca="1">_xludf.XLOOKUP($A289,'(backend scoring)'!$V$2:$V$333,'(backend scoring)'!$A$2:$A$333,"")</f>
        <v>#NAME?</v>
      </c>
      <c r="C289" s="63" t="str">
        <f ca="1">IFERROR(VLOOKUP($B289,'Institution Evaluation'!$A$55:$F$346,2,0),IFERROR(VLOOKUP($B289,'Privacy Analyst Evaluation'!$A$46:$F$120,2,0),""))&amp;""</f>
        <v/>
      </c>
      <c r="D289" s="63" t="str">
        <f ca="1">IFERROR(VLOOKUP($B289,'Institution Evaluation'!$A$55:$F$346,3,0),IFERROR(VLOOKUP($B289,'Privacy Analyst Evaluation'!$A$46:$F$120,3,0),""))&amp;""</f>
        <v/>
      </c>
      <c r="E289" s="63" t="str">
        <f ca="1">IFERROR(VLOOKUP($B289,'Institution Evaluation'!$A$55:$F$346,4,0),IFERROR(VLOOKUP($B289,'Privacy Analyst Evaluation'!$A$46:$F$120,4,0),""))&amp;""</f>
        <v/>
      </c>
      <c r="F289" s="63" t="str">
        <f ca="1">IFERROR(VLOOKUP($B289,'Institution Evaluation'!$A$55:$F$346,6,0),IFERROR(VLOOKUP($B289,'Privacy Analyst Evaluation'!$A$46:$F$120,6,0),""))&amp;""</f>
        <v/>
      </c>
      <c r="G289" s="227"/>
      <c r="H289" s="63" t="str">
        <f>IFERROR(IF($H288+1&gt;'(backend scoring)'!$Q$335,"",$H288+1),"")</f>
        <v/>
      </c>
      <c r="I289" s="63" t="e">
        <f ca="1">_xludf.XLOOKUP($H289,'(backend scoring)'!$S$2:$S$333,'(backend scoring)'!$A$2:$A$333,"")</f>
        <v>#NAME?</v>
      </c>
      <c r="J289" s="63" t="str">
        <f ca="1">IFERROR(VLOOKUP($I289,'Institution Evaluation'!$A$55:$F$346,2,0),IFERROR(VLOOKUP($I289,'Privacy Analyst Evaluation'!$A$46:$F$120,2,0),""))</f>
        <v/>
      </c>
      <c r="K289" s="63" t="str">
        <f ca="1">IFERROR(VLOOKUP($I289,'Institution Evaluation'!$A$55:$F$346,3,0),IFERROR(VLOOKUP($I289,'Privacy Analyst Evaluation'!$A$46:$F$120,3,0),""))&amp;""</f>
        <v/>
      </c>
      <c r="L289" s="63" t="str">
        <f ca="1">IFERROR(VLOOKUP($I289,'Institution Evaluation'!$A$55:$F$346,4,0),IFERROR(VLOOKUP($I289,'Privacy Analyst Evaluation'!$A$46:$F$120,4,0),""))&amp;""</f>
        <v/>
      </c>
      <c r="M289" s="63" t="str">
        <f ca="1">IFERROR(VLOOKUP($I289,'Institution Evaluation'!$A$55:$F$346,6,0),IFERROR(VLOOKUP($I289,'Privacy Analyst Evaluation'!$A$46:$F$120,6,0),""))&amp;""</f>
        <v/>
      </c>
    </row>
    <row r="290" spans="1:13" x14ac:dyDescent="0.25">
      <c r="A290" s="63" t="str">
        <f>IFERROR(IF($A289+1&gt;'(backend scoring)'!$T$335,"",$A289+1),"")</f>
        <v/>
      </c>
      <c r="B290" s="63" t="e">
        <f ca="1">_xludf.XLOOKUP($A290,'(backend scoring)'!$V$2:$V$333,'(backend scoring)'!$A$2:$A$333,"")</f>
        <v>#NAME?</v>
      </c>
      <c r="C290" s="63" t="str">
        <f ca="1">IFERROR(VLOOKUP($B290,'Institution Evaluation'!$A$55:$F$346,2,0),IFERROR(VLOOKUP($B290,'Privacy Analyst Evaluation'!$A$46:$F$120,2,0),""))&amp;""</f>
        <v/>
      </c>
      <c r="D290" s="63" t="str">
        <f ca="1">IFERROR(VLOOKUP($B290,'Institution Evaluation'!$A$55:$F$346,3,0),IFERROR(VLOOKUP($B290,'Privacy Analyst Evaluation'!$A$46:$F$120,3,0),""))&amp;""</f>
        <v/>
      </c>
      <c r="E290" s="63" t="str">
        <f ca="1">IFERROR(VLOOKUP($B290,'Institution Evaluation'!$A$55:$F$346,4,0),IFERROR(VLOOKUP($B290,'Privacy Analyst Evaluation'!$A$46:$F$120,4,0),""))&amp;""</f>
        <v/>
      </c>
      <c r="F290" s="63" t="str">
        <f ca="1">IFERROR(VLOOKUP($B290,'Institution Evaluation'!$A$55:$F$346,6,0),IFERROR(VLOOKUP($B290,'Privacy Analyst Evaluation'!$A$46:$F$120,6,0),""))&amp;""</f>
        <v/>
      </c>
      <c r="G290" s="227"/>
      <c r="H290" s="63" t="str">
        <f>IFERROR(IF($H289+1&gt;'(backend scoring)'!$Q$335,"",$H289+1),"")</f>
        <v/>
      </c>
      <c r="I290" s="63" t="e">
        <f ca="1">_xludf.XLOOKUP($H290,'(backend scoring)'!$S$2:$S$333,'(backend scoring)'!$A$2:$A$333,"")</f>
        <v>#NAME?</v>
      </c>
      <c r="J290" s="63" t="str">
        <f ca="1">IFERROR(VLOOKUP($I290,'Institution Evaluation'!$A$55:$F$346,2,0),IFERROR(VLOOKUP($I290,'Privacy Analyst Evaluation'!$A$46:$F$120,2,0),""))</f>
        <v/>
      </c>
      <c r="K290" s="63" t="str">
        <f ca="1">IFERROR(VLOOKUP($I290,'Institution Evaluation'!$A$55:$F$346,3,0),IFERROR(VLOOKUP($I290,'Privacy Analyst Evaluation'!$A$46:$F$120,3,0),""))&amp;""</f>
        <v/>
      </c>
      <c r="L290" s="63" t="str">
        <f ca="1">IFERROR(VLOOKUP($I290,'Institution Evaluation'!$A$55:$F$346,4,0),IFERROR(VLOOKUP($I290,'Privacy Analyst Evaluation'!$A$46:$F$120,4,0),""))&amp;""</f>
        <v/>
      </c>
      <c r="M290" s="63" t="str">
        <f ca="1">IFERROR(VLOOKUP($I290,'Institution Evaluation'!$A$55:$F$346,6,0),IFERROR(VLOOKUP($I290,'Privacy Analyst Evaluation'!$A$46:$F$120,6,0),""))&amp;""</f>
        <v/>
      </c>
    </row>
    <row r="291" spans="1:13" x14ac:dyDescent="0.25">
      <c r="A291" s="63" t="str">
        <f>IFERROR(IF($A290+1&gt;'(backend scoring)'!$T$335,"",$A290+1),"")</f>
        <v/>
      </c>
      <c r="B291" s="63" t="e">
        <f ca="1">_xludf.XLOOKUP($A291,'(backend scoring)'!$V$2:$V$333,'(backend scoring)'!$A$2:$A$333,"")</f>
        <v>#NAME?</v>
      </c>
      <c r="C291" s="63" t="str">
        <f ca="1">IFERROR(VLOOKUP($B291,'Institution Evaluation'!$A$55:$F$346,2,0),IFERROR(VLOOKUP($B291,'Privacy Analyst Evaluation'!$A$46:$F$120,2,0),""))&amp;""</f>
        <v/>
      </c>
      <c r="D291" s="63" t="str">
        <f ca="1">IFERROR(VLOOKUP($B291,'Institution Evaluation'!$A$55:$F$346,3,0),IFERROR(VLOOKUP($B291,'Privacy Analyst Evaluation'!$A$46:$F$120,3,0),""))&amp;""</f>
        <v/>
      </c>
      <c r="E291" s="63" t="str">
        <f ca="1">IFERROR(VLOOKUP($B291,'Institution Evaluation'!$A$55:$F$346,4,0),IFERROR(VLOOKUP($B291,'Privacy Analyst Evaluation'!$A$46:$F$120,4,0),""))&amp;""</f>
        <v/>
      </c>
      <c r="F291" s="63" t="str">
        <f ca="1">IFERROR(VLOOKUP($B291,'Institution Evaluation'!$A$55:$F$346,6,0),IFERROR(VLOOKUP($B291,'Privacy Analyst Evaluation'!$A$46:$F$120,6,0),""))&amp;""</f>
        <v/>
      </c>
      <c r="G291" s="227"/>
      <c r="H291" s="63" t="str">
        <f>IFERROR(IF($H290+1&gt;'(backend scoring)'!$Q$335,"",$H290+1),"")</f>
        <v/>
      </c>
      <c r="I291" s="63" t="e">
        <f ca="1">_xludf.XLOOKUP($H291,'(backend scoring)'!$S$2:$S$333,'(backend scoring)'!$A$2:$A$333,"")</f>
        <v>#NAME?</v>
      </c>
      <c r="J291" s="63" t="str">
        <f ca="1">IFERROR(VLOOKUP($I291,'Institution Evaluation'!$A$55:$F$346,2,0),IFERROR(VLOOKUP($I291,'Privacy Analyst Evaluation'!$A$46:$F$120,2,0),""))</f>
        <v/>
      </c>
      <c r="K291" s="63" t="str">
        <f ca="1">IFERROR(VLOOKUP($I291,'Institution Evaluation'!$A$55:$F$346,3,0),IFERROR(VLOOKUP($I291,'Privacy Analyst Evaluation'!$A$46:$F$120,3,0),""))&amp;""</f>
        <v/>
      </c>
      <c r="L291" s="63" t="str">
        <f ca="1">IFERROR(VLOOKUP($I291,'Institution Evaluation'!$A$55:$F$346,4,0),IFERROR(VLOOKUP($I291,'Privacy Analyst Evaluation'!$A$46:$F$120,4,0),""))&amp;""</f>
        <v/>
      </c>
      <c r="M291" s="63" t="str">
        <f ca="1">IFERROR(VLOOKUP($I291,'Institution Evaluation'!$A$55:$F$346,6,0),IFERROR(VLOOKUP($I291,'Privacy Analyst Evaluation'!$A$46:$F$120,6,0),""))&amp;""</f>
        <v/>
      </c>
    </row>
    <row r="292" spans="1:13" x14ac:dyDescent="0.25">
      <c r="A292" s="63" t="str">
        <f>IFERROR(IF($A291+1&gt;'(backend scoring)'!$T$335,"",$A291+1),"")</f>
        <v/>
      </c>
      <c r="B292" s="63" t="e">
        <f ca="1">_xludf.XLOOKUP($A292,'(backend scoring)'!$V$2:$V$333,'(backend scoring)'!$A$2:$A$333,"")</f>
        <v>#NAME?</v>
      </c>
      <c r="C292" s="63" t="str">
        <f ca="1">IFERROR(VLOOKUP($B292,'Institution Evaluation'!$A$55:$F$346,2,0),IFERROR(VLOOKUP($B292,'Privacy Analyst Evaluation'!$A$46:$F$120,2,0),""))&amp;""</f>
        <v/>
      </c>
      <c r="D292" s="63" t="str">
        <f ca="1">IFERROR(VLOOKUP($B292,'Institution Evaluation'!$A$55:$F$346,3,0),IFERROR(VLOOKUP($B292,'Privacy Analyst Evaluation'!$A$46:$F$120,3,0),""))&amp;""</f>
        <v/>
      </c>
      <c r="E292" s="63" t="str">
        <f ca="1">IFERROR(VLOOKUP($B292,'Institution Evaluation'!$A$55:$F$346,4,0),IFERROR(VLOOKUP($B292,'Privacy Analyst Evaluation'!$A$46:$F$120,4,0),""))&amp;""</f>
        <v/>
      </c>
      <c r="F292" s="63" t="str">
        <f ca="1">IFERROR(VLOOKUP($B292,'Institution Evaluation'!$A$55:$F$346,6,0),IFERROR(VLOOKUP($B292,'Privacy Analyst Evaluation'!$A$46:$F$120,6,0),""))&amp;""</f>
        <v/>
      </c>
      <c r="G292" s="227"/>
      <c r="H292" s="63" t="str">
        <f>IFERROR(IF($H291+1&gt;'(backend scoring)'!$Q$335,"",$H291+1),"")</f>
        <v/>
      </c>
      <c r="I292" s="63" t="e">
        <f ca="1">_xludf.XLOOKUP($H292,'(backend scoring)'!$S$2:$S$333,'(backend scoring)'!$A$2:$A$333,"")</f>
        <v>#NAME?</v>
      </c>
      <c r="J292" s="63" t="str">
        <f ca="1">IFERROR(VLOOKUP($I292,'Institution Evaluation'!$A$55:$F$346,2,0),IFERROR(VLOOKUP($I292,'Privacy Analyst Evaluation'!$A$46:$F$120,2,0),""))</f>
        <v/>
      </c>
      <c r="K292" s="63" t="str">
        <f ca="1">IFERROR(VLOOKUP($I292,'Institution Evaluation'!$A$55:$F$346,3,0),IFERROR(VLOOKUP($I292,'Privacy Analyst Evaluation'!$A$46:$F$120,3,0),""))&amp;""</f>
        <v/>
      </c>
      <c r="L292" s="63" t="str">
        <f ca="1">IFERROR(VLOOKUP($I292,'Institution Evaluation'!$A$55:$F$346,4,0),IFERROR(VLOOKUP($I292,'Privacy Analyst Evaluation'!$A$46:$F$120,4,0),""))&amp;""</f>
        <v/>
      </c>
      <c r="M292" s="63" t="str">
        <f ca="1">IFERROR(VLOOKUP($I292,'Institution Evaluation'!$A$55:$F$346,6,0),IFERROR(VLOOKUP($I292,'Privacy Analyst Evaluation'!$A$46:$F$120,6,0),""))&amp;""</f>
        <v/>
      </c>
    </row>
    <row r="293" spans="1:13" x14ac:dyDescent="0.25">
      <c r="A293" s="63" t="str">
        <f>IFERROR(IF($A292+1&gt;'(backend scoring)'!$T$335,"",$A292+1),"")</f>
        <v/>
      </c>
      <c r="B293" s="63" t="e">
        <f ca="1">_xludf.XLOOKUP($A293,'(backend scoring)'!$V$2:$V$333,'(backend scoring)'!$A$2:$A$333,"")</f>
        <v>#NAME?</v>
      </c>
      <c r="C293" s="63" t="str">
        <f ca="1">IFERROR(VLOOKUP($B293,'Institution Evaluation'!$A$55:$F$346,2,0),IFERROR(VLOOKUP($B293,'Privacy Analyst Evaluation'!$A$46:$F$120,2,0),""))&amp;""</f>
        <v/>
      </c>
      <c r="D293" s="63" t="str">
        <f ca="1">IFERROR(VLOOKUP($B293,'Institution Evaluation'!$A$55:$F$346,3,0),IFERROR(VLOOKUP($B293,'Privacy Analyst Evaluation'!$A$46:$F$120,3,0),""))&amp;""</f>
        <v/>
      </c>
      <c r="E293" s="63" t="str">
        <f ca="1">IFERROR(VLOOKUP($B293,'Institution Evaluation'!$A$55:$F$346,4,0),IFERROR(VLOOKUP($B293,'Privacy Analyst Evaluation'!$A$46:$F$120,4,0),""))&amp;""</f>
        <v/>
      </c>
      <c r="F293" s="63" t="str">
        <f ca="1">IFERROR(VLOOKUP($B293,'Institution Evaluation'!$A$55:$F$346,6,0),IFERROR(VLOOKUP($B293,'Privacy Analyst Evaluation'!$A$46:$F$120,6,0),""))&amp;""</f>
        <v/>
      </c>
      <c r="G293" s="227"/>
      <c r="H293" s="63" t="str">
        <f>IFERROR(IF($H292+1&gt;'(backend scoring)'!$Q$335,"",$H292+1),"")</f>
        <v/>
      </c>
      <c r="I293" s="63" t="e">
        <f ca="1">_xludf.XLOOKUP($H293,'(backend scoring)'!$S$2:$S$333,'(backend scoring)'!$A$2:$A$333,"")</f>
        <v>#NAME?</v>
      </c>
      <c r="J293" s="63" t="str">
        <f ca="1">IFERROR(VLOOKUP($I293,'Institution Evaluation'!$A$55:$F$346,2,0),IFERROR(VLOOKUP($I293,'Privacy Analyst Evaluation'!$A$46:$F$120,2,0),""))</f>
        <v/>
      </c>
      <c r="K293" s="63" t="str">
        <f ca="1">IFERROR(VLOOKUP($I293,'Institution Evaluation'!$A$55:$F$346,3,0),IFERROR(VLOOKUP($I293,'Privacy Analyst Evaluation'!$A$46:$F$120,3,0),""))&amp;""</f>
        <v/>
      </c>
      <c r="L293" s="63" t="str">
        <f ca="1">IFERROR(VLOOKUP($I293,'Institution Evaluation'!$A$55:$F$346,4,0),IFERROR(VLOOKUP($I293,'Privacy Analyst Evaluation'!$A$46:$F$120,4,0),""))&amp;""</f>
        <v/>
      </c>
      <c r="M293" s="63" t="str">
        <f ca="1">IFERROR(VLOOKUP($I293,'Institution Evaluation'!$A$55:$F$346,6,0),IFERROR(VLOOKUP($I293,'Privacy Analyst Evaluation'!$A$46:$F$120,6,0),""))&amp;""</f>
        <v/>
      </c>
    </row>
    <row r="294" spans="1:13" x14ac:dyDescent="0.25">
      <c r="A294" s="63" t="str">
        <f>IFERROR(IF($A293+1&gt;'(backend scoring)'!$T$335,"",$A293+1),"")</f>
        <v/>
      </c>
      <c r="B294" s="63" t="e">
        <f ca="1">_xludf.XLOOKUP($A294,'(backend scoring)'!$V$2:$V$333,'(backend scoring)'!$A$2:$A$333,"")</f>
        <v>#NAME?</v>
      </c>
      <c r="C294" s="63" t="str">
        <f ca="1">IFERROR(VLOOKUP($B294,'Institution Evaluation'!$A$55:$F$346,2,0),IFERROR(VLOOKUP($B294,'Privacy Analyst Evaluation'!$A$46:$F$120,2,0),""))&amp;""</f>
        <v/>
      </c>
      <c r="D294" s="63" t="str">
        <f ca="1">IFERROR(VLOOKUP($B294,'Institution Evaluation'!$A$55:$F$346,3,0),IFERROR(VLOOKUP($B294,'Privacy Analyst Evaluation'!$A$46:$F$120,3,0),""))&amp;""</f>
        <v/>
      </c>
      <c r="E294" s="63" t="str">
        <f ca="1">IFERROR(VLOOKUP($B294,'Institution Evaluation'!$A$55:$F$346,4,0),IFERROR(VLOOKUP($B294,'Privacy Analyst Evaluation'!$A$46:$F$120,4,0),""))&amp;""</f>
        <v/>
      </c>
      <c r="F294" s="63" t="str">
        <f ca="1">IFERROR(VLOOKUP($B294,'Institution Evaluation'!$A$55:$F$346,6,0),IFERROR(VLOOKUP($B294,'Privacy Analyst Evaluation'!$A$46:$F$120,6,0),""))&amp;""</f>
        <v/>
      </c>
      <c r="G294" s="227"/>
      <c r="H294" s="63" t="str">
        <f>IFERROR(IF($H293+1&gt;'(backend scoring)'!$Q$335,"",$H293+1),"")</f>
        <v/>
      </c>
      <c r="I294" s="63" t="e">
        <f ca="1">_xludf.XLOOKUP($H294,'(backend scoring)'!$S$2:$S$333,'(backend scoring)'!$A$2:$A$333,"")</f>
        <v>#NAME?</v>
      </c>
      <c r="J294" s="63" t="str">
        <f ca="1">IFERROR(VLOOKUP($I294,'Institution Evaluation'!$A$55:$F$346,2,0),IFERROR(VLOOKUP($I294,'Privacy Analyst Evaluation'!$A$46:$F$120,2,0),""))</f>
        <v/>
      </c>
      <c r="K294" s="63" t="str">
        <f ca="1">IFERROR(VLOOKUP($I294,'Institution Evaluation'!$A$55:$F$346,3,0),IFERROR(VLOOKUP($I294,'Privacy Analyst Evaluation'!$A$46:$F$120,3,0),""))&amp;""</f>
        <v/>
      </c>
      <c r="L294" s="63" t="str">
        <f ca="1">IFERROR(VLOOKUP($I294,'Institution Evaluation'!$A$55:$F$346,4,0),IFERROR(VLOOKUP($I294,'Privacy Analyst Evaluation'!$A$46:$F$120,4,0),""))&amp;""</f>
        <v/>
      </c>
      <c r="M294" s="63" t="str">
        <f ca="1">IFERROR(VLOOKUP($I294,'Institution Evaluation'!$A$55:$F$346,6,0),IFERROR(VLOOKUP($I294,'Privacy Analyst Evaluation'!$A$46:$F$120,6,0),""))&amp;""</f>
        <v/>
      </c>
    </row>
    <row r="295" spans="1:13" x14ac:dyDescent="0.25">
      <c r="A295" s="63" t="str">
        <f>IFERROR(IF($A294+1&gt;'(backend scoring)'!$T$335,"",$A294+1),"")</f>
        <v/>
      </c>
      <c r="B295" s="63" t="e">
        <f ca="1">_xludf.XLOOKUP($A295,'(backend scoring)'!$V$2:$V$333,'(backend scoring)'!$A$2:$A$333,"")</f>
        <v>#NAME?</v>
      </c>
      <c r="C295" s="63" t="str">
        <f ca="1">IFERROR(VLOOKUP($B295,'Institution Evaluation'!$A$55:$F$346,2,0),IFERROR(VLOOKUP($B295,'Privacy Analyst Evaluation'!$A$46:$F$120,2,0),""))&amp;""</f>
        <v/>
      </c>
      <c r="D295" s="63" t="str">
        <f ca="1">IFERROR(VLOOKUP($B295,'Institution Evaluation'!$A$55:$F$346,3,0),IFERROR(VLOOKUP($B295,'Privacy Analyst Evaluation'!$A$46:$F$120,3,0),""))&amp;""</f>
        <v/>
      </c>
      <c r="E295" s="63" t="str">
        <f ca="1">IFERROR(VLOOKUP($B295,'Institution Evaluation'!$A$55:$F$346,4,0),IFERROR(VLOOKUP($B295,'Privacy Analyst Evaluation'!$A$46:$F$120,4,0),""))&amp;""</f>
        <v/>
      </c>
      <c r="F295" s="63" t="str">
        <f ca="1">IFERROR(VLOOKUP($B295,'Institution Evaluation'!$A$55:$F$346,6,0),IFERROR(VLOOKUP($B295,'Privacy Analyst Evaluation'!$A$46:$F$120,6,0),""))&amp;""</f>
        <v/>
      </c>
      <c r="G295" s="227"/>
      <c r="H295" s="63" t="str">
        <f>IFERROR(IF($H294+1&gt;'(backend scoring)'!$Q$335,"",$H294+1),"")</f>
        <v/>
      </c>
      <c r="I295" s="63" t="e">
        <f ca="1">_xludf.XLOOKUP($H295,'(backend scoring)'!$S$2:$S$333,'(backend scoring)'!$A$2:$A$333,"")</f>
        <v>#NAME?</v>
      </c>
      <c r="J295" s="63" t="str">
        <f ca="1">IFERROR(VLOOKUP($I295,'Institution Evaluation'!$A$55:$F$346,2,0),IFERROR(VLOOKUP($I295,'Privacy Analyst Evaluation'!$A$46:$F$120,2,0),""))</f>
        <v/>
      </c>
      <c r="K295" s="63" t="str">
        <f ca="1">IFERROR(VLOOKUP($I295,'Institution Evaluation'!$A$55:$F$346,3,0),IFERROR(VLOOKUP($I295,'Privacy Analyst Evaluation'!$A$46:$F$120,3,0),""))&amp;""</f>
        <v/>
      </c>
      <c r="L295" s="63" t="str">
        <f ca="1">IFERROR(VLOOKUP($I295,'Institution Evaluation'!$A$55:$F$346,4,0),IFERROR(VLOOKUP($I295,'Privacy Analyst Evaluation'!$A$46:$F$120,4,0),""))&amp;""</f>
        <v/>
      </c>
      <c r="M295" s="63" t="str">
        <f ca="1">IFERROR(VLOOKUP($I295,'Institution Evaluation'!$A$55:$F$346,6,0),IFERROR(VLOOKUP($I295,'Privacy Analyst Evaluation'!$A$46:$F$120,6,0),""))&amp;""</f>
        <v/>
      </c>
    </row>
    <row r="296" spans="1:13" x14ac:dyDescent="0.25">
      <c r="A296" s="63" t="str">
        <f>IFERROR(IF($A295+1&gt;'(backend scoring)'!$T$335,"",$A295+1),"")</f>
        <v/>
      </c>
      <c r="B296" s="63" t="e">
        <f ca="1">_xludf.XLOOKUP($A296,'(backend scoring)'!$V$2:$V$333,'(backend scoring)'!$A$2:$A$333,"")</f>
        <v>#NAME?</v>
      </c>
      <c r="C296" s="63" t="str">
        <f ca="1">IFERROR(VLOOKUP($B296,'Institution Evaluation'!$A$55:$F$346,2,0),IFERROR(VLOOKUP($B296,'Privacy Analyst Evaluation'!$A$46:$F$120,2,0),""))&amp;""</f>
        <v/>
      </c>
      <c r="D296" s="63" t="str">
        <f ca="1">IFERROR(VLOOKUP($B296,'Institution Evaluation'!$A$55:$F$346,3,0),IFERROR(VLOOKUP($B296,'Privacy Analyst Evaluation'!$A$46:$F$120,3,0),""))&amp;""</f>
        <v/>
      </c>
      <c r="E296" s="63" t="str">
        <f ca="1">IFERROR(VLOOKUP($B296,'Institution Evaluation'!$A$55:$F$346,4,0),IFERROR(VLOOKUP($B296,'Privacy Analyst Evaluation'!$A$46:$F$120,4,0),""))&amp;""</f>
        <v/>
      </c>
      <c r="F296" s="63" t="str">
        <f ca="1">IFERROR(VLOOKUP($B296,'Institution Evaluation'!$A$55:$F$346,6,0),IFERROR(VLOOKUP($B296,'Privacy Analyst Evaluation'!$A$46:$F$120,6,0),""))&amp;""</f>
        <v/>
      </c>
      <c r="G296" s="227"/>
      <c r="H296" s="63" t="str">
        <f>IFERROR(IF($H295+1&gt;'(backend scoring)'!$Q$335,"",$H295+1),"")</f>
        <v/>
      </c>
      <c r="I296" s="63" t="e">
        <f ca="1">_xludf.XLOOKUP($H296,'(backend scoring)'!$S$2:$S$333,'(backend scoring)'!$A$2:$A$333,"")</f>
        <v>#NAME?</v>
      </c>
      <c r="J296" s="63" t="str">
        <f ca="1">IFERROR(VLOOKUP($I296,'Institution Evaluation'!$A$55:$F$346,2,0),IFERROR(VLOOKUP($I296,'Privacy Analyst Evaluation'!$A$46:$F$120,2,0),""))</f>
        <v/>
      </c>
      <c r="K296" s="63" t="str">
        <f ca="1">IFERROR(VLOOKUP($I296,'Institution Evaluation'!$A$55:$F$346,3,0),IFERROR(VLOOKUP($I296,'Privacy Analyst Evaluation'!$A$46:$F$120,3,0),""))&amp;""</f>
        <v/>
      </c>
      <c r="L296" s="63" t="str">
        <f ca="1">IFERROR(VLOOKUP($I296,'Institution Evaluation'!$A$55:$F$346,4,0),IFERROR(VLOOKUP($I296,'Privacy Analyst Evaluation'!$A$46:$F$120,4,0),""))&amp;""</f>
        <v/>
      </c>
      <c r="M296" s="63" t="str">
        <f ca="1">IFERROR(VLOOKUP($I296,'Institution Evaluation'!$A$55:$F$346,6,0),IFERROR(VLOOKUP($I296,'Privacy Analyst Evaluation'!$A$46:$F$120,6,0),""))&amp;""</f>
        <v/>
      </c>
    </row>
    <row r="297" spans="1:13" x14ac:dyDescent="0.25">
      <c r="A297" s="63" t="str">
        <f>IFERROR(IF($A296+1&gt;'(backend scoring)'!$T$335,"",$A296+1),"")</f>
        <v/>
      </c>
      <c r="B297" s="63" t="e">
        <f ca="1">_xludf.XLOOKUP($A297,'(backend scoring)'!$V$2:$V$333,'(backend scoring)'!$A$2:$A$333,"")</f>
        <v>#NAME?</v>
      </c>
      <c r="C297" s="63" t="str">
        <f ca="1">IFERROR(VLOOKUP($B297,'Institution Evaluation'!$A$55:$F$346,2,0),IFERROR(VLOOKUP($B297,'Privacy Analyst Evaluation'!$A$46:$F$120,2,0),""))&amp;""</f>
        <v/>
      </c>
      <c r="D297" s="63" t="str">
        <f ca="1">IFERROR(VLOOKUP($B297,'Institution Evaluation'!$A$55:$F$346,3,0),IFERROR(VLOOKUP($B297,'Privacy Analyst Evaluation'!$A$46:$F$120,3,0),""))&amp;""</f>
        <v/>
      </c>
      <c r="E297" s="63" t="str">
        <f ca="1">IFERROR(VLOOKUP($B297,'Institution Evaluation'!$A$55:$F$346,4,0),IFERROR(VLOOKUP($B297,'Privacy Analyst Evaluation'!$A$46:$F$120,4,0),""))&amp;""</f>
        <v/>
      </c>
      <c r="F297" s="63" t="str">
        <f ca="1">IFERROR(VLOOKUP($B297,'Institution Evaluation'!$A$55:$F$346,6,0),IFERROR(VLOOKUP($B297,'Privacy Analyst Evaluation'!$A$46:$F$120,6,0),""))&amp;""</f>
        <v/>
      </c>
      <c r="G297" s="227"/>
      <c r="H297" s="63" t="str">
        <f>IFERROR(IF($H296+1&gt;'(backend scoring)'!$Q$335,"",$H296+1),"")</f>
        <v/>
      </c>
      <c r="I297" s="63" t="e">
        <f ca="1">_xludf.XLOOKUP($H297,'(backend scoring)'!$S$2:$S$333,'(backend scoring)'!$A$2:$A$333,"")</f>
        <v>#NAME?</v>
      </c>
      <c r="J297" s="63" t="str">
        <f ca="1">IFERROR(VLOOKUP($I297,'Institution Evaluation'!$A$55:$F$346,2,0),IFERROR(VLOOKUP($I297,'Privacy Analyst Evaluation'!$A$46:$F$120,2,0),""))</f>
        <v/>
      </c>
      <c r="K297" s="63" t="str">
        <f ca="1">IFERROR(VLOOKUP($I297,'Institution Evaluation'!$A$55:$F$346,3,0),IFERROR(VLOOKUP($I297,'Privacy Analyst Evaluation'!$A$46:$F$120,3,0),""))&amp;""</f>
        <v/>
      </c>
      <c r="L297" s="63" t="str">
        <f ca="1">IFERROR(VLOOKUP($I297,'Institution Evaluation'!$A$55:$F$346,4,0),IFERROR(VLOOKUP($I297,'Privacy Analyst Evaluation'!$A$46:$F$120,4,0),""))&amp;""</f>
        <v/>
      </c>
      <c r="M297" s="63" t="str">
        <f ca="1">IFERROR(VLOOKUP($I297,'Institution Evaluation'!$A$55:$F$346,6,0),IFERROR(VLOOKUP($I297,'Privacy Analyst Evaluation'!$A$46:$F$120,6,0),""))&amp;""</f>
        <v/>
      </c>
    </row>
    <row r="298" spans="1:13" x14ac:dyDescent="0.25">
      <c r="A298" s="63" t="str">
        <f>IFERROR(IF($A297+1&gt;'(backend scoring)'!$T$335,"",$A297+1),"")</f>
        <v/>
      </c>
      <c r="B298" s="63" t="e">
        <f ca="1">_xludf.XLOOKUP($A298,'(backend scoring)'!$V$2:$V$333,'(backend scoring)'!$A$2:$A$333,"")</f>
        <v>#NAME?</v>
      </c>
      <c r="C298" s="63" t="str">
        <f ca="1">IFERROR(VLOOKUP($B298,'Institution Evaluation'!$A$55:$F$346,2,0),IFERROR(VLOOKUP($B298,'Privacy Analyst Evaluation'!$A$46:$F$120,2,0),""))&amp;""</f>
        <v/>
      </c>
      <c r="D298" s="63" t="str">
        <f ca="1">IFERROR(VLOOKUP($B298,'Institution Evaluation'!$A$55:$F$346,3,0),IFERROR(VLOOKUP($B298,'Privacy Analyst Evaluation'!$A$46:$F$120,3,0),""))&amp;""</f>
        <v/>
      </c>
      <c r="E298" s="63" t="str">
        <f ca="1">IFERROR(VLOOKUP($B298,'Institution Evaluation'!$A$55:$F$346,4,0),IFERROR(VLOOKUP($B298,'Privacy Analyst Evaluation'!$A$46:$F$120,4,0),""))&amp;""</f>
        <v/>
      </c>
      <c r="F298" s="63" t="str">
        <f ca="1">IFERROR(VLOOKUP($B298,'Institution Evaluation'!$A$55:$F$346,6,0),IFERROR(VLOOKUP($B298,'Privacy Analyst Evaluation'!$A$46:$F$120,6,0),""))&amp;""</f>
        <v/>
      </c>
      <c r="G298" s="227"/>
      <c r="H298" s="63" t="str">
        <f>IFERROR(IF($H297+1&gt;'(backend scoring)'!$Q$335,"",$H297+1),"")</f>
        <v/>
      </c>
      <c r="I298" s="63" t="e">
        <f ca="1">_xludf.XLOOKUP($H298,'(backend scoring)'!$S$2:$S$333,'(backend scoring)'!$A$2:$A$333,"")</f>
        <v>#NAME?</v>
      </c>
      <c r="J298" s="63" t="str">
        <f ca="1">IFERROR(VLOOKUP($I298,'Institution Evaluation'!$A$55:$F$346,2,0),IFERROR(VLOOKUP($I298,'Privacy Analyst Evaluation'!$A$46:$F$120,2,0),""))</f>
        <v/>
      </c>
      <c r="K298" s="63" t="str">
        <f ca="1">IFERROR(VLOOKUP($I298,'Institution Evaluation'!$A$55:$F$346,3,0),IFERROR(VLOOKUP($I298,'Privacy Analyst Evaluation'!$A$46:$F$120,3,0),""))&amp;""</f>
        <v/>
      </c>
      <c r="L298" s="63" t="str">
        <f ca="1">IFERROR(VLOOKUP($I298,'Institution Evaluation'!$A$55:$F$346,4,0),IFERROR(VLOOKUP($I298,'Privacy Analyst Evaluation'!$A$46:$F$120,4,0),""))&amp;""</f>
        <v/>
      </c>
      <c r="M298" s="63" t="str">
        <f ca="1">IFERROR(VLOOKUP($I298,'Institution Evaluation'!$A$55:$F$346,6,0),IFERROR(VLOOKUP($I298,'Privacy Analyst Evaluation'!$A$46:$F$120,6,0),""))&amp;""</f>
        <v/>
      </c>
    </row>
    <row r="299" spans="1:13" x14ac:dyDescent="0.25">
      <c r="A299" s="63" t="str">
        <f>IFERROR(IF($A298+1&gt;'(backend scoring)'!$T$335,"",$A298+1),"")</f>
        <v/>
      </c>
      <c r="B299" s="63" t="e">
        <f ca="1">_xludf.XLOOKUP($A299,'(backend scoring)'!$V$2:$V$333,'(backend scoring)'!$A$2:$A$333,"")</f>
        <v>#NAME?</v>
      </c>
      <c r="C299" s="63" t="str">
        <f ca="1">IFERROR(VLOOKUP($B299,'Institution Evaluation'!$A$55:$F$346,2,0),IFERROR(VLOOKUP($B299,'Privacy Analyst Evaluation'!$A$46:$F$120,2,0),""))&amp;""</f>
        <v/>
      </c>
      <c r="D299" s="63" t="str">
        <f ca="1">IFERROR(VLOOKUP($B299,'Institution Evaluation'!$A$55:$F$346,3,0),IFERROR(VLOOKUP($B299,'Privacy Analyst Evaluation'!$A$46:$F$120,3,0),""))&amp;""</f>
        <v/>
      </c>
      <c r="E299" s="63" t="str">
        <f ca="1">IFERROR(VLOOKUP($B299,'Institution Evaluation'!$A$55:$F$346,4,0),IFERROR(VLOOKUP($B299,'Privacy Analyst Evaluation'!$A$46:$F$120,4,0),""))&amp;""</f>
        <v/>
      </c>
      <c r="F299" s="63" t="str">
        <f ca="1">IFERROR(VLOOKUP($B299,'Institution Evaluation'!$A$55:$F$346,6,0),IFERROR(VLOOKUP($B299,'Privacy Analyst Evaluation'!$A$46:$F$120,6,0),""))&amp;""</f>
        <v/>
      </c>
      <c r="G299" s="227"/>
      <c r="H299" s="63" t="str">
        <f>IFERROR(IF($H298+1&gt;'(backend scoring)'!$Q$335,"",$H298+1),"")</f>
        <v/>
      </c>
      <c r="I299" s="63" t="e">
        <f ca="1">_xludf.XLOOKUP($H299,'(backend scoring)'!$S$2:$S$333,'(backend scoring)'!$A$2:$A$333,"")</f>
        <v>#NAME?</v>
      </c>
      <c r="J299" s="63" t="str">
        <f ca="1">IFERROR(VLOOKUP($I299,'Institution Evaluation'!$A$55:$F$346,2,0),IFERROR(VLOOKUP($I299,'Privacy Analyst Evaluation'!$A$46:$F$120,2,0),""))</f>
        <v/>
      </c>
      <c r="K299" s="63" t="str">
        <f ca="1">IFERROR(VLOOKUP($I299,'Institution Evaluation'!$A$55:$F$346,3,0),IFERROR(VLOOKUP($I299,'Privacy Analyst Evaluation'!$A$46:$F$120,3,0),""))&amp;""</f>
        <v/>
      </c>
      <c r="L299" s="63" t="str">
        <f ca="1">IFERROR(VLOOKUP($I299,'Institution Evaluation'!$A$55:$F$346,4,0),IFERROR(VLOOKUP($I299,'Privacy Analyst Evaluation'!$A$46:$F$120,4,0),""))&amp;""</f>
        <v/>
      </c>
      <c r="M299" s="63" t="str">
        <f ca="1">IFERROR(VLOOKUP($I299,'Institution Evaluation'!$A$55:$F$346,6,0),IFERROR(VLOOKUP($I299,'Privacy Analyst Evaluation'!$A$46:$F$120,6,0),""))&amp;""</f>
        <v/>
      </c>
    </row>
    <row r="300" spans="1:13" x14ac:dyDescent="0.25">
      <c r="A300" s="63" t="str">
        <f>IFERROR(IF($A299+1&gt;'(backend scoring)'!$T$335,"",$A299+1),"")</f>
        <v/>
      </c>
      <c r="B300" s="63" t="e">
        <f ca="1">_xludf.XLOOKUP($A300,'(backend scoring)'!$V$2:$V$333,'(backend scoring)'!$A$2:$A$333,"")</f>
        <v>#NAME?</v>
      </c>
      <c r="C300" s="63" t="str">
        <f ca="1">IFERROR(VLOOKUP($B300,'Institution Evaluation'!$A$55:$F$346,2,0),IFERROR(VLOOKUP($B300,'Privacy Analyst Evaluation'!$A$46:$F$120,2,0),""))&amp;""</f>
        <v/>
      </c>
      <c r="D300" s="63" t="str">
        <f ca="1">IFERROR(VLOOKUP($B300,'Institution Evaluation'!$A$55:$F$346,3,0),IFERROR(VLOOKUP($B300,'Privacy Analyst Evaluation'!$A$46:$F$120,3,0),""))&amp;""</f>
        <v/>
      </c>
      <c r="E300" s="63" t="str">
        <f ca="1">IFERROR(VLOOKUP($B300,'Institution Evaluation'!$A$55:$F$346,4,0),IFERROR(VLOOKUP($B300,'Privacy Analyst Evaluation'!$A$46:$F$120,4,0),""))&amp;""</f>
        <v/>
      </c>
      <c r="F300" s="63" t="str">
        <f ca="1">IFERROR(VLOOKUP($B300,'Institution Evaluation'!$A$55:$F$346,6,0),IFERROR(VLOOKUP($B300,'Privacy Analyst Evaluation'!$A$46:$F$120,6,0),""))&amp;""</f>
        <v/>
      </c>
      <c r="G300" s="227"/>
      <c r="H300" s="63" t="str">
        <f>IFERROR(IF($H299+1&gt;'(backend scoring)'!$Q$335,"",$H299+1),"")</f>
        <v/>
      </c>
      <c r="I300" s="63" t="e">
        <f ca="1">_xludf.XLOOKUP($H300,'(backend scoring)'!$S$2:$S$333,'(backend scoring)'!$A$2:$A$333,"")</f>
        <v>#NAME?</v>
      </c>
      <c r="J300" s="63" t="str">
        <f ca="1">IFERROR(VLOOKUP($I300,'Institution Evaluation'!$A$55:$F$346,2,0),IFERROR(VLOOKUP($I300,'Privacy Analyst Evaluation'!$A$46:$F$120,2,0),""))</f>
        <v/>
      </c>
      <c r="K300" s="63" t="str">
        <f ca="1">IFERROR(VLOOKUP($I300,'Institution Evaluation'!$A$55:$F$346,3,0),IFERROR(VLOOKUP($I300,'Privacy Analyst Evaluation'!$A$46:$F$120,3,0),""))&amp;""</f>
        <v/>
      </c>
      <c r="L300" s="63" t="str">
        <f ca="1">IFERROR(VLOOKUP($I300,'Institution Evaluation'!$A$55:$F$346,4,0),IFERROR(VLOOKUP($I300,'Privacy Analyst Evaluation'!$A$46:$F$120,4,0),""))&amp;""</f>
        <v/>
      </c>
      <c r="M300" s="63" t="str">
        <f ca="1">IFERROR(VLOOKUP($I300,'Institution Evaluation'!$A$55:$F$346,6,0),IFERROR(VLOOKUP($I300,'Privacy Analyst Evaluation'!$A$46:$F$120,6,0),""))&amp;""</f>
        <v/>
      </c>
    </row>
    <row r="301" spans="1:13" x14ac:dyDescent="0.25">
      <c r="A301" s="63" t="str">
        <f>IFERROR(IF($A300+1&gt;'(backend scoring)'!$T$335,"",$A300+1),"")</f>
        <v/>
      </c>
      <c r="B301" s="63" t="e">
        <f ca="1">_xludf.XLOOKUP($A301,'(backend scoring)'!$V$2:$V$333,'(backend scoring)'!$A$2:$A$333,"")</f>
        <v>#NAME?</v>
      </c>
      <c r="C301" s="63" t="str">
        <f ca="1">IFERROR(VLOOKUP($B301,'Institution Evaluation'!$A$55:$F$346,2,0),IFERROR(VLOOKUP($B301,'Privacy Analyst Evaluation'!$A$46:$F$120,2,0),""))&amp;""</f>
        <v/>
      </c>
      <c r="D301" s="63" t="str">
        <f ca="1">IFERROR(VLOOKUP($B301,'Institution Evaluation'!$A$55:$F$346,3,0),IFERROR(VLOOKUP($B301,'Privacy Analyst Evaluation'!$A$46:$F$120,3,0),""))&amp;""</f>
        <v/>
      </c>
      <c r="E301" s="63" t="str">
        <f ca="1">IFERROR(VLOOKUP($B301,'Institution Evaluation'!$A$55:$F$346,4,0),IFERROR(VLOOKUP($B301,'Privacy Analyst Evaluation'!$A$46:$F$120,4,0),""))&amp;""</f>
        <v/>
      </c>
      <c r="F301" s="63" t="str">
        <f ca="1">IFERROR(VLOOKUP($B301,'Institution Evaluation'!$A$55:$F$346,6,0),IFERROR(VLOOKUP($B301,'Privacy Analyst Evaluation'!$A$46:$F$120,6,0),""))&amp;""</f>
        <v/>
      </c>
      <c r="G301" s="227"/>
      <c r="H301" s="63" t="str">
        <f>IFERROR(IF($H300+1&gt;'(backend scoring)'!$Q$335,"",$H300+1),"")</f>
        <v/>
      </c>
      <c r="I301" s="63" t="e">
        <f ca="1">_xludf.XLOOKUP($H301,'(backend scoring)'!$S$2:$S$333,'(backend scoring)'!$A$2:$A$333,"")</f>
        <v>#NAME?</v>
      </c>
      <c r="J301" s="63" t="str">
        <f ca="1">IFERROR(VLOOKUP($I301,'Institution Evaluation'!$A$55:$F$346,2,0),IFERROR(VLOOKUP($I301,'Privacy Analyst Evaluation'!$A$46:$F$120,2,0),""))</f>
        <v/>
      </c>
      <c r="K301" s="63" t="str">
        <f ca="1">IFERROR(VLOOKUP($I301,'Institution Evaluation'!$A$55:$F$346,3,0),IFERROR(VLOOKUP($I301,'Privacy Analyst Evaluation'!$A$46:$F$120,3,0),""))&amp;""</f>
        <v/>
      </c>
      <c r="L301" s="63" t="str">
        <f ca="1">IFERROR(VLOOKUP($I301,'Institution Evaluation'!$A$55:$F$346,4,0),IFERROR(VLOOKUP($I301,'Privacy Analyst Evaluation'!$A$46:$F$120,4,0),""))&amp;""</f>
        <v/>
      </c>
      <c r="M301" s="63" t="str">
        <f ca="1">IFERROR(VLOOKUP($I301,'Institution Evaluation'!$A$55:$F$346,6,0),IFERROR(VLOOKUP($I301,'Privacy Analyst Evaluation'!$A$46:$F$120,6,0),""))&amp;""</f>
        <v/>
      </c>
    </row>
    <row r="302" spans="1:13" x14ac:dyDescent="0.25">
      <c r="A302" s="63" t="str">
        <f>IFERROR(IF($A301+1&gt;'(backend scoring)'!$T$335,"",$A301+1),"")</f>
        <v/>
      </c>
      <c r="B302" s="63" t="e">
        <f ca="1">_xludf.XLOOKUP($A302,'(backend scoring)'!$V$2:$V$333,'(backend scoring)'!$A$2:$A$333,"")</f>
        <v>#NAME?</v>
      </c>
      <c r="C302" s="63" t="str">
        <f ca="1">IFERROR(VLOOKUP($B302,'Institution Evaluation'!$A$55:$F$346,2,0),IFERROR(VLOOKUP($B302,'Privacy Analyst Evaluation'!$A$46:$F$120,2,0),""))&amp;""</f>
        <v/>
      </c>
      <c r="D302" s="63" t="str">
        <f ca="1">IFERROR(VLOOKUP($B302,'Institution Evaluation'!$A$55:$F$346,3,0),IFERROR(VLOOKUP($B302,'Privacy Analyst Evaluation'!$A$46:$F$120,3,0),""))&amp;""</f>
        <v/>
      </c>
      <c r="E302" s="63" t="str">
        <f ca="1">IFERROR(VLOOKUP($B302,'Institution Evaluation'!$A$55:$F$346,4,0),IFERROR(VLOOKUP($B302,'Privacy Analyst Evaluation'!$A$46:$F$120,4,0),""))&amp;""</f>
        <v/>
      </c>
      <c r="F302" s="63" t="str">
        <f ca="1">IFERROR(VLOOKUP($B302,'Institution Evaluation'!$A$55:$F$346,6,0),IFERROR(VLOOKUP($B302,'Privacy Analyst Evaluation'!$A$46:$F$120,6,0),""))&amp;""</f>
        <v/>
      </c>
      <c r="G302" s="227"/>
      <c r="H302" s="63" t="str">
        <f>IFERROR(IF($H301+1&gt;'(backend scoring)'!$Q$335,"",$H301+1),"")</f>
        <v/>
      </c>
      <c r="I302" s="63" t="e">
        <f ca="1">_xludf.XLOOKUP($H302,'(backend scoring)'!$S$2:$S$333,'(backend scoring)'!$A$2:$A$333,"")</f>
        <v>#NAME?</v>
      </c>
      <c r="J302" s="63" t="str">
        <f ca="1">IFERROR(VLOOKUP($I302,'Institution Evaluation'!$A$55:$F$346,2,0),IFERROR(VLOOKUP($I302,'Privacy Analyst Evaluation'!$A$46:$F$120,2,0),""))</f>
        <v/>
      </c>
      <c r="K302" s="63" t="str">
        <f ca="1">IFERROR(VLOOKUP($I302,'Institution Evaluation'!$A$55:$F$346,3,0),IFERROR(VLOOKUP($I302,'Privacy Analyst Evaluation'!$A$46:$F$120,3,0),""))&amp;""</f>
        <v/>
      </c>
      <c r="L302" s="63" t="str">
        <f ca="1">IFERROR(VLOOKUP($I302,'Institution Evaluation'!$A$55:$F$346,4,0),IFERROR(VLOOKUP($I302,'Privacy Analyst Evaluation'!$A$46:$F$120,4,0),""))&amp;""</f>
        <v/>
      </c>
      <c r="M302" s="63" t="str">
        <f ca="1">IFERROR(VLOOKUP($I302,'Institution Evaluation'!$A$55:$F$346,6,0),IFERROR(VLOOKUP($I302,'Privacy Analyst Evaluation'!$A$46:$F$120,6,0),""))&amp;""</f>
        <v/>
      </c>
    </row>
    <row r="303" spans="1:13" x14ac:dyDescent="0.25">
      <c r="A303" s="63" t="str">
        <f>IFERROR(IF($A302+1&gt;'(backend scoring)'!$T$335,"",$A302+1),"")</f>
        <v/>
      </c>
      <c r="B303" s="63" t="e">
        <f ca="1">_xludf.XLOOKUP($A303,'(backend scoring)'!$V$2:$V$333,'(backend scoring)'!$A$2:$A$333,"")</f>
        <v>#NAME?</v>
      </c>
      <c r="C303" s="63" t="str">
        <f ca="1">IFERROR(VLOOKUP($B303,'Institution Evaluation'!$A$55:$F$346,2,0),IFERROR(VLOOKUP($B303,'Privacy Analyst Evaluation'!$A$46:$F$120,2,0),""))&amp;""</f>
        <v/>
      </c>
      <c r="D303" s="63" t="str">
        <f ca="1">IFERROR(VLOOKUP($B303,'Institution Evaluation'!$A$55:$F$346,3,0),IFERROR(VLOOKUP($B303,'Privacy Analyst Evaluation'!$A$46:$F$120,3,0),""))&amp;""</f>
        <v/>
      </c>
      <c r="E303" s="63" t="str">
        <f ca="1">IFERROR(VLOOKUP($B303,'Institution Evaluation'!$A$55:$F$346,4,0),IFERROR(VLOOKUP($B303,'Privacy Analyst Evaluation'!$A$46:$F$120,4,0),""))&amp;""</f>
        <v/>
      </c>
      <c r="F303" s="63" t="str">
        <f ca="1">IFERROR(VLOOKUP($B303,'Institution Evaluation'!$A$55:$F$346,6,0),IFERROR(VLOOKUP($B303,'Privacy Analyst Evaluation'!$A$46:$F$120,6,0),""))&amp;""</f>
        <v/>
      </c>
      <c r="G303" s="227"/>
      <c r="H303" s="63" t="str">
        <f>IFERROR(IF($H302+1&gt;'(backend scoring)'!$Q$335,"",$H302+1),"")</f>
        <v/>
      </c>
      <c r="I303" s="63" t="e">
        <f ca="1">_xludf.XLOOKUP($H303,'(backend scoring)'!$S$2:$S$333,'(backend scoring)'!$A$2:$A$333,"")</f>
        <v>#NAME?</v>
      </c>
      <c r="J303" s="63" t="str">
        <f ca="1">IFERROR(VLOOKUP($I303,'Institution Evaluation'!$A$55:$F$346,2,0),IFERROR(VLOOKUP($I303,'Privacy Analyst Evaluation'!$A$46:$F$120,2,0),""))</f>
        <v/>
      </c>
      <c r="K303" s="63" t="str">
        <f ca="1">IFERROR(VLOOKUP($I303,'Institution Evaluation'!$A$55:$F$346,3,0),IFERROR(VLOOKUP($I303,'Privacy Analyst Evaluation'!$A$46:$F$120,3,0),""))&amp;""</f>
        <v/>
      </c>
      <c r="L303" s="63" t="str">
        <f ca="1">IFERROR(VLOOKUP($I303,'Institution Evaluation'!$A$55:$F$346,4,0),IFERROR(VLOOKUP($I303,'Privacy Analyst Evaluation'!$A$46:$F$120,4,0),""))&amp;""</f>
        <v/>
      </c>
      <c r="M303" s="63" t="str">
        <f ca="1">IFERROR(VLOOKUP($I303,'Institution Evaluation'!$A$55:$F$346,6,0),IFERROR(VLOOKUP($I303,'Privacy Analyst Evaluation'!$A$46:$F$120,6,0),""))&amp;""</f>
        <v/>
      </c>
    </row>
    <row r="304" spans="1:13" x14ac:dyDescent="0.25">
      <c r="A304" s="63" t="str">
        <f>IFERROR(IF($A303+1&gt;'(backend scoring)'!$T$335,"",$A303+1),"")</f>
        <v/>
      </c>
      <c r="B304" s="63" t="e">
        <f ca="1">_xludf.XLOOKUP($A304,'(backend scoring)'!$V$2:$V$333,'(backend scoring)'!$A$2:$A$333,"")</f>
        <v>#NAME?</v>
      </c>
      <c r="C304" s="63" t="str">
        <f ca="1">IFERROR(VLOOKUP($B304,'Institution Evaluation'!$A$55:$F$346,2,0),IFERROR(VLOOKUP($B304,'Privacy Analyst Evaluation'!$A$46:$F$120,2,0),""))&amp;""</f>
        <v/>
      </c>
      <c r="D304" s="63" t="str">
        <f ca="1">IFERROR(VLOOKUP($B304,'Institution Evaluation'!$A$55:$F$346,3,0),IFERROR(VLOOKUP($B304,'Privacy Analyst Evaluation'!$A$46:$F$120,3,0),""))&amp;""</f>
        <v/>
      </c>
      <c r="E304" s="63" t="str">
        <f ca="1">IFERROR(VLOOKUP($B304,'Institution Evaluation'!$A$55:$F$346,4,0),IFERROR(VLOOKUP($B304,'Privacy Analyst Evaluation'!$A$46:$F$120,4,0),""))&amp;""</f>
        <v/>
      </c>
      <c r="F304" s="63" t="str">
        <f ca="1">IFERROR(VLOOKUP($B304,'Institution Evaluation'!$A$55:$F$346,6,0),IFERROR(VLOOKUP($B304,'Privacy Analyst Evaluation'!$A$46:$F$120,6,0),""))&amp;""</f>
        <v/>
      </c>
      <c r="G304" s="227"/>
      <c r="H304" s="63" t="str">
        <f>IFERROR(IF($H303+1&gt;'(backend scoring)'!$Q$335,"",$H303+1),"")</f>
        <v/>
      </c>
      <c r="I304" s="63" t="e">
        <f ca="1">_xludf.XLOOKUP($H304,'(backend scoring)'!$S$2:$S$333,'(backend scoring)'!$A$2:$A$333,"")</f>
        <v>#NAME?</v>
      </c>
      <c r="J304" s="63" t="str">
        <f ca="1">IFERROR(VLOOKUP($I304,'Institution Evaluation'!$A$55:$F$346,2,0),IFERROR(VLOOKUP($I304,'Privacy Analyst Evaluation'!$A$46:$F$120,2,0),""))</f>
        <v/>
      </c>
      <c r="K304" s="63" t="str">
        <f ca="1">IFERROR(VLOOKUP($I304,'Institution Evaluation'!$A$55:$F$346,3,0),IFERROR(VLOOKUP($I304,'Privacy Analyst Evaluation'!$A$46:$F$120,3,0),""))&amp;""</f>
        <v/>
      </c>
      <c r="L304" s="63" t="str">
        <f ca="1">IFERROR(VLOOKUP($I304,'Institution Evaluation'!$A$55:$F$346,4,0),IFERROR(VLOOKUP($I304,'Privacy Analyst Evaluation'!$A$46:$F$120,4,0),""))&amp;""</f>
        <v/>
      </c>
      <c r="M304" s="63" t="str">
        <f ca="1">IFERROR(VLOOKUP($I304,'Institution Evaluation'!$A$55:$F$346,6,0),IFERROR(VLOOKUP($I304,'Privacy Analyst Evaluation'!$A$46:$F$120,6,0),""))&amp;""</f>
        <v/>
      </c>
    </row>
    <row r="305" spans="1:13" x14ac:dyDescent="0.25">
      <c r="A305" s="63" t="str">
        <f>IFERROR(IF($A304+1&gt;'(backend scoring)'!$T$335,"",$A304+1),"")</f>
        <v/>
      </c>
      <c r="B305" s="63" t="e">
        <f ca="1">_xludf.XLOOKUP($A305,'(backend scoring)'!$V$2:$V$333,'(backend scoring)'!$A$2:$A$333,"")</f>
        <v>#NAME?</v>
      </c>
      <c r="C305" s="63" t="str">
        <f ca="1">IFERROR(VLOOKUP($B305,'Institution Evaluation'!$A$55:$F$346,2,0),IFERROR(VLOOKUP($B305,'Privacy Analyst Evaluation'!$A$46:$F$120,2,0),""))&amp;""</f>
        <v/>
      </c>
      <c r="D305" s="63" t="str">
        <f ca="1">IFERROR(VLOOKUP($B305,'Institution Evaluation'!$A$55:$F$346,3,0),IFERROR(VLOOKUP($B305,'Privacy Analyst Evaluation'!$A$46:$F$120,3,0),""))&amp;""</f>
        <v/>
      </c>
      <c r="E305" s="63" t="str">
        <f ca="1">IFERROR(VLOOKUP($B305,'Institution Evaluation'!$A$55:$F$346,4,0),IFERROR(VLOOKUP($B305,'Privacy Analyst Evaluation'!$A$46:$F$120,4,0),""))&amp;""</f>
        <v/>
      </c>
      <c r="F305" s="63" t="str">
        <f ca="1">IFERROR(VLOOKUP($B305,'Institution Evaluation'!$A$55:$F$346,6,0),IFERROR(VLOOKUP($B305,'Privacy Analyst Evaluation'!$A$46:$F$120,6,0),""))&amp;""</f>
        <v/>
      </c>
      <c r="G305" s="227"/>
      <c r="H305" s="63" t="str">
        <f>IFERROR(IF($H304+1&gt;'(backend scoring)'!$Q$335,"",$H304+1),"")</f>
        <v/>
      </c>
      <c r="I305" s="63" t="e">
        <f ca="1">_xludf.XLOOKUP($H305,'(backend scoring)'!$S$2:$S$333,'(backend scoring)'!$A$2:$A$333,"")</f>
        <v>#NAME?</v>
      </c>
      <c r="J305" s="63" t="str">
        <f ca="1">IFERROR(VLOOKUP($I305,'Institution Evaluation'!$A$55:$F$346,2,0),IFERROR(VLOOKUP($I305,'Privacy Analyst Evaluation'!$A$46:$F$120,2,0),""))</f>
        <v/>
      </c>
      <c r="K305" s="63" t="str">
        <f ca="1">IFERROR(VLOOKUP($I305,'Institution Evaluation'!$A$55:$F$346,3,0),IFERROR(VLOOKUP($I305,'Privacy Analyst Evaluation'!$A$46:$F$120,3,0),""))&amp;""</f>
        <v/>
      </c>
      <c r="L305" s="63" t="str">
        <f ca="1">IFERROR(VLOOKUP($I305,'Institution Evaluation'!$A$55:$F$346,4,0),IFERROR(VLOOKUP($I305,'Privacy Analyst Evaluation'!$A$46:$F$120,4,0),""))&amp;""</f>
        <v/>
      </c>
      <c r="M305" s="63" t="str">
        <f ca="1">IFERROR(VLOOKUP($I305,'Institution Evaluation'!$A$55:$F$346,6,0),IFERROR(VLOOKUP($I305,'Privacy Analyst Evaluation'!$A$46:$F$120,6,0),""))&amp;""</f>
        <v/>
      </c>
    </row>
    <row r="306" spans="1:13" x14ac:dyDescent="0.25">
      <c r="A306" s="63" t="str">
        <f>IFERROR(IF($A305+1&gt;'(backend scoring)'!$T$335,"",$A305+1),"")</f>
        <v/>
      </c>
      <c r="B306" s="63" t="e">
        <f ca="1">_xludf.XLOOKUP($A306,'(backend scoring)'!$V$2:$V$333,'(backend scoring)'!$A$2:$A$333,"")</f>
        <v>#NAME?</v>
      </c>
      <c r="C306" s="63" t="str">
        <f ca="1">IFERROR(VLOOKUP($B306,'Institution Evaluation'!$A$55:$F$346,2,0),IFERROR(VLOOKUP($B306,'Privacy Analyst Evaluation'!$A$46:$F$120,2,0),""))&amp;""</f>
        <v/>
      </c>
      <c r="D306" s="63" t="str">
        <f ca="1">IFERROR(VLOOKUP($B306,'Institution Evaluation'!$A$55:$F$346,3,0),IFERROR(VLOOKUP($B306,'Privacy Analyst Evaluation'!$A$46:$F$120,3,0),""))&amp;""</f>
        <v/>
      </c>
      <c r="E306" s="63" t="str">
        <f ca="1">IFERROR(VLOOKUP($B306,'Institution Evaluation'!$A$55:$F$346,4,0),IFERROR(VLOOKUP($B306,'Privacy Analyst Evaluation'!$A$46:$F$120,4,0),""))&amp;""</f>
        <v/>
      </c>
      <c r="F306" s="63" t="str">
        <f ca="1">IFERROR(VLOOKUP($B306,'Institution Evaluation'!$A$55:$F$346,6,0),IFERROR(VLOOKUP($B306,'Privacy Analyst Evaluation'!$A$46:$F$120,6,0),""))&amp;""</f>
        <v/>
      </c>
      <c r="G306" s="227"/>
      <c r="H306" s="63" t="str">
        <f>IFERROR(IF($H305+1&gt;'(backend scoring)'!$Q$335,"",$H305+1),"")</f>
        <v/>
      </c>
      <c r="I306" s="63" t="e">
        <f ca="1">_xludf.XLOOKUP($H306,'(backend scoring)'!$S$2:$S$333,'(backend scoring)'!$A$2:$A$333,"")</f>
        <v>#NAME?</v>
      </c>
      <c r="J306" s="63" t="str">
        <f ca="1">IFERROR(VLOOKUP($I306,'Institution Evaluation'!$A$55:$F$346,2,0),IFERROR(VLOOKUP($I306,'Privacy Analyst Evaluation'!$A$46:$F$120,2,0),""))</f>
        <v/>
      </c>
      <c r="K306" s="63" t="str">
        <f ca="1">IFERROR(VLOOKUP($I306,'Institution Evaluation'!$A$55:$F$346,3,0),IFERROR(VLOOKUP($I306,'Privacy Analyst Evaluation'!$A$46:$F$120,3,0),""))&amp;""</f>
        <v/>
      </c>
      <c r="L306" s="63" t="str">
        <f ca="1">IFERROR(VLOOKUP($I306,'Institution Evaluation'!$A$55:$F$346,4,0),IFERROR(VLOOKUP($I306,'Privacy Analyst Evaluation'!$A$46:$F$120,4,0),""))&amp;""</f>
        <v/>
      </c>
      <c r="M306" s="63" t="str">
        <f ca="1">IFERROR(VLOOKUP($I306,'Institution Evaluation'!$A$55:$F$346,6,0),IFERROR(VLOOKUP($I306,'Privacy Analyst Evaluation'!$A$46:$F$120,6,0),""))&amp;""</f>
        <v/>
      </c>
    </row>
    <row r="307" spans="1:13" x14ac:dyDescent="0.25">
      <c r="A307" s="63" t="str">
        <f>IFERROR(IF($A306+1&gt;'(backend scoring)'!$T$335,"",$A306+1),"")</f>
        <v/>
      </c>
      <c r="B307" s="63" t="e">
        <f ca="1">_xludf.XLOOKUP($A307,'(backend scoring)'!$V$2:$V$333,'(backend scoring)'!$A$2:$A$333,"")</f>
        <v>#NAME?</v>
      </c>
      <c r="C307" s="63" t="str">
        <f ca="1">IFERROR(VLOOKUP($B307,'Institution Evaluation'!$A$55:$F$346,2,0),IFERROR(VLOOKUP($B307,'Privacy Analyst Evaluation'!$A$46:$F$120,2,0),""))&amp;""</f>
        <v/>
      </c>
      <c r="D307" s="63" t="str">
        <f ca="1">IFERROR(VLOOKUP($B307,'Institution Evaluation'!$A$55:$F$346,3,0),IFERROR(VLOOKUP($B307,'Privacy Analyst Evaluation'!$A$46:$F$120,3,0),""))&amp;""</f>
        <v/>
      </c>
      <c r="E307" s="63" t="str">
        <f ca="1">IFERROR(VLOOKUP($B307,'Institution Evaluation'!$A$55:$F$346,4,0),IFERROR(VLOOKUP($B307,'Privacy Analyst Evaluation'!$A$46:$F$120,4,0),""))&amp;""</f>
        <v/>
      </c>
      <c r="F307" s="63" t="str">
        <f ca="1">IFERROR(VLOOKUP($B307,'Institution Evaluation'!$A$55:$F$346,6,0),IFERROR(VLOOKUP($B307,'Privacy Analyst Evaluation'!$A$46:$F$120,6,0),""))&amp;""</f>
        <v/>
      </c>
      <c r="G307" s="227"/>
      <c r="H307" s="63" t="str">
        <f>IFERROR(IF($H306+1&gt;'(backend scoring)'!$Q$335,"",$H306+1),"")</f>
        <v/>
      </c>
      <c r="I307" s="63" t="e">
        <f ca="1">_xludf.XLOOKUP($H307,'(backend scoring)'!$S$2:$S$333,'(backend scoring)'!$A$2:$A$333,"")</f>
        <v>#NAME?</v>
      </c>
      <c r="J307" s="63" t="str">
        <f ca="1">IFERROR(VLOOKUP($I307,'Institution Evaluation'!$A$55:$F$346,2,0),IFERROR(VLOOKUP($I307,'Privacy Analyst Evaluation'!$A$46:$F$120,2,0),""))</f>
        <v/>
      </c>
      <c r="K307" s="63" t="str">
        <f ca="1">IFERROR(VLOOKUP($I307,'Institution Evaluation'!$A$55:$F$346,3,0),IFERROR(VLOOKUP($I307,'Privacy Analyst Evaluation'!$A$46:$F$120,3,0),""))&amp;""</f>
        <v/>
      </c>
      <c r="L307" s="63" t="str">
        <f ca="1">IFERROR(VLOOKUP($I307,'Institution Evaluation'!$A$55:$F$346,4,0),IFERROR(VLOOKUP($I307,'Privacy Analyst Evaluation'!$A$46:$F$120,4,0),""))&amp;""</f>
        <v/>
      </c>
      <c r="M307" s="63" t="str">
        <f ca="1">IFERROR(VLOOKUP($I307,'Institution Evaluation'!$A$55:$F$346,6,0),IFERROR(VLOOKUP($I307,'Privacy Analyst Evaluation'!$A$46:$F$120,6,0),""))&amp;""</f>
        <v/>
      </c>
    </row>
    <row r="308" spans="1:13" x14ac:dyDescent="0.25">
      <c r="A308" s="63" t="str">
        <f>IFERROR(IF($A307+1&gt;'(backend scoring)'!$T$335,"",$A307+1),"")</f>
        <v/>
      </c>
      <c r="B308" s="63" t="e">
        <f ca="1">_xludf.XLOOKUP($A308,'(backend scoring)'!$V$2:$V$333,'(backend scoring)'!$A$2:$A$333,"")</f>
        <v>#NAME?</v>
      </c>
      <c r="C308" s="63" t="str">
        <f ca="1">IFERROR(VLOOKUP($B308,'Institution Evaluation'!$A$55:$F$346,2,0),IFERROR(VLOOKUP($B308,'Privacy Analyst Evaluation'!$A$46:$F$120,2,0),""))&amp;""</f>
        <v/>
      </c>
      <c r="D308" s="63" t="str">
        <f ca="1">IFERROR(VLOOKUP($B308,'Institution Evaluation'!$A$55:$F$346,3,0),IFERROR(VLOOKUP($B308,'Privacy Analyst Evaluation'!$A$46:$F$120,3,0),""))&amp;""</f>
        <v/>
      </c>
      <c r="E308" s="63" t="str">
        <f ca="1">IFERROR(VLOOKUP($B308,'Institution Evaluation'!$A$55:$F$346,4,0),IFERROR(VLOOKUP($B308,'Privacy Analyst Evaluation'!$A$46:$F$120,4,0),""))&amp;""</f>
        <v/>
      </c>
      <c r="F308" s="63" t="str">
        <f ca="1">IFERROR(VLOOKUP($B308,'Institution Evaluation'!$A$55:$F$346,6,0),IFERROR(VLOOKUP($B308,'Privacy Analyst Evaluation'!$A$46:$F$120,6,0),""))&amp;""</f>
        <v/>
      </c>
      <c r="G308" s="227"/>
      <c r="H308" s="63" t="str">
        <f>IFERROR(IF($H307+1&gt;'(backend scoring)'!$Q$335,"",$H307+1),"")</f>
        <v/>
      </c>
      <c r="I308" s="63" t="e">
        <f ca="1">_xludf.XLOOKUP($H308,'(backend scoring)'!$S$2:$S$333,'(backend scoring)'!$A$2:$A$333,"")</f>
        <v>#NAME?</v>
      </c>
      <c r="J308" s="63" t="str">
        <f ca="1">IFERROR(VLOOKUP($I308,'Institution Evaluation'!$A$55:$F$346,2,0),IFERROR(VLOOKUP($I308,'Privacy Analyst Evaluation'!$A$46:$F$120,2,0),""))</f>
        <v/>
      </c>
      <c r="K308" s="63" t="str">
        <f ca="1">IFERROR(VLOOKUP($I308,'Institution Evaluation'!$A$55:$F$346,3,0),IFERROR(VLOOKUP($I308,'Privacy Analyst Evaluation'!$A$46:$F$120,3,0),""))&amp;""</f>
        <v/>
      </c>
      <c r="L308" s="63" t="str">
        <f ca="1">IFERROR(VLOOKUP($I308,'Institution Evaluation'!$A$55:$F$346,4,0),IFERROR(VLOOKUP($I308,'Privacy Analyst Evaluation'!$A$46:$F$120,4,0),""))&amp;""</f>
        <v/>
      </c>
      <c r="M308" s="63" t="str">
        <f ca="1">IFERROR(VLOOKUP($I308,'Institution Evaluation'!$A$55:$F$346,6,0),IFERROR(VLOOKUP($I308,'Privacy Analyst Evaluation'!$A$46:$F$120,6,0),""))&amp;""</f>
        <v/>
      </c>
    </row>
    <row r="309" spans="1:13" x14ac:dyDescent="0.25">
      <c r="A309" s="63" t="str">
        <f>IFERROR(IF($A308+1&gt;'(backend scoring)'!$T$335,"",$A308+1),"")</f>
        <v/>
      </c>
      <c r="B309" s="63" t="e">
        <f ca="1">_xludf.XLOOKUP($A309,'(backend scoring)'!$V$2:$V$333,'(backend scoring)'!$A$2:$A$333,"")</f>
        <v>#NAME?</v>
      </c>
      <c r="C309" s="63" t="str">
        <f ca="1">IFERROR(VLOOKUP($B309,'Institution Evaluation'!$A$55:$F$346,2,0),IFERROR(VLOOKUP($B309,'Privacy Analyst Evaluation'!$A$46:$F$120,2,0),""))&amp;""</f>
        <v/>
      </c>
      <c r="D309" s="63" t="str">
        <f ca="1">IFERROR(VLOOKUP($B309,'Institution Evaluation'!$A$55:$F$346,3,0),IFERROR(VLOOKUP($B309,'Privacy Analyst Evaluation'!$A$46:$F$120,3,0),""))&amp;""</f>
        <v/>
      </c>
      <c r="E309" s="63" t="str">
        <f ca="1">IFERROR(VLOOKUP($B309,'Institution Evaluation'!$A$55:$F$346,4,0),IFERROR(VLOOKUP($B309,'Privacy Analyst Evaluation'!$A$46:$F$120,4,0),""))&amp;""</f>
        <v/>
      </c>
      <c r="F309" s="63" t="str">
        <f ca="1">IFERROR(VLOOKUP($B309,'Institution Evaluation'!$A$55:$F$346,6,0),IFERROR(VLOOKUP($B309,'Privacy Analyst Evaluation'!$A$46:$F$120,6,0),""))&amp;""</f>
        <v/>
      </c>
      <c r="G309" s="227"/>
      <c r="H309" s="63" t="str">
        <f>IFERROR(IF($H308+1&gt;'(backend scoring)'!$Q$335,"",$H308+1),"")</f>
        <v/>
      </c>
      <c r="I309" s="63" t="e">
        <f ca="1">_xludf.XLOOKUP($H309,'(backend scoring)'!$S$2:$S$333,'(backend scoring)'!$A$2:$A$333,"")</f>
        <v>#NAME?</v>
      </c>
      <c r="J309" s="63" t="str">
        <f ca="1">IFERROR(VLOOKUP($I309,'Institution Evaluation'!$A$55:$F$346,2,0),IFERROR(VLOOKUP($I309,'Privacy Analyst Evaluation'!$A$46:$F$120,2,0),""))</f>
        <v/>
      </c>
      <c r="K309" s="63" t="str">
        <f ca="1">IFERROR(VLOOKUP($I309,'Institution Evaluation'!$A$55:$F$346,3,0),IFERROR(VLOOKUP($I309,'Privacy Analyst Evaluation'!$A$46:$F$120,3,0),""))&amp;""</f>
        <v/>
      </c>
      <c r="L309" s="63" t="str">
        <f ca="1">IFERROR(VLOOKUP($I309,'Institution Evaluation'!$A$55:$F$346,4,0),IFERROR(VLOOKUP($I309,'Privacy Analyst Evaluation'!$A$46:$F$120,4,0),""))&amp;""</f>
        <v/>
      </c>
      <c r="M309" s="63" t="str">
        <f ca="1">IFERROR(VLOOKUP($I309,'Institution Evaluation'!$A$55:$F$346,6,0),IFERROR(VLOOKUP($I309,'Privacy Analyst Evaluation'!$A$46:$F$120,6,0),""))&amp;""</f>
        <v/>
      </c>
    </row>
    <row r="310" spans="1:13" x14ac:dyDescent="0.25">
      <c r="A310" s="63" t="str">
        <f>IFERROR(IF($A309+1&gt;'(backend scoring)'!$T$335,"",$A309+1),"")</f>
        <v/>
      </c>
      <c r="B310" s="63" t="e">
        <f ca="1">_xludf.XLOOKUP($A310,'(backend scoring)'!$V$2:$V$333,'(backend scoring)'!$A$2:$A$333,"")</f>
        <v>#NAME?</v>
      </c>
      <c r="C310" s="63" t="str">
        <f ca="1">IFERROR(VLOOKUP($B310,'Institution Evaluation'!$A$55:$F$346,2,0),IFERROR(VLOOKUP($B310,'Privacy Analyst Evaluation'!$A$46:$F$120,2,0),""))&amp;""</f>
        <v/>
      </c>
      <c r="D310" s="63" t="str">
        <f ca="1">IFERROR(VLOOKUP($B310,'Institution Evaluation'!$A$55:$F$346,3,0),IFERROR(VLOOKUP($B310,'Privacy Analyst Evaluation'!$A$46:$F$120,3,0),""))&amp;""</f>
        <v/>
      </c>
      <c r="E310" s="63" t="str">
        <f ca="1">IFERROR(VLOOKUP($B310,'Institution Evaluation'!$A$55:$F$346,4,0),IFERROR(VLOOKUP($B310,'Privacy Analyst Evaluation'!$A$46:$F$120,4,0),""))&amp;""</f>
        <v/>
      </c>
      <c r="F310" s="63" t="str">
        <f ca="1">IFERROR(VLOOKUP($B310,'Institution Evaluation'!$A$55:$F$346,6,0),IFERROR(VLOOKUP($B310,'Privacy Analyst Evaluation'!$A$46:$F$120,6,0),""))&amp;""</f>
        <v/>
      </c>
      <c r="G310" s="227"/>
      <c r="H310" s="63" t="str">
        <f>IFERROR(IF($H309+1&gt;'(backend scoring)'!$Q$335,"",$H309+1),"")</f>
        <v/>
      </c>
      <c r="I310" s="63" t="e">
        <f ca="1">_xludf.XLOOKUP($H310,'(backend scoring)'!$S$2:$S$333,'(backend scoring)'!$A$2:$A$333,"")</f>
        <v>#NAME?</v>
      </c>
      <c r="J310" s="63" t="str">
        <f ca="1">IFERROR(VLOOKUP($I310,'Institution Evaluation'!$A$55:$F$346,2,0),IFERROR(VLOOKUP($I310,'Privacy Analyst Evaluation'!$A$46:$F$120,2,0),""))</f>
        <v/>
      </c>
      <c r="K310" s="63" t="str">
        <f ca="1">IFERROR(VLOOKUP($I310,'Institution Evaluation'!$A$55:$F$346,3,0),IFERROR(VLOOKUP($I310,'Privacy Analyst Evaluation'!$A$46:$F$120,3,0),""))&amp;""</f>
        <v/>
      </c>
      <c r="L310" s="63" t="str">
        <f ca="1">IFERROR(VLOOKUP($I310,'Institution Evaluation'!$A$55:$F$346,4,0),IFERROR(VLOOKUP($I310,'Privacy Analyst Evaluation'!$A$46:$F$120,4,0),""))&amp;""</f>
        <v/>
      </c>
      <c r="M310" s="63" t="str">
        <f ca="1">IFERROR(VLOOKUP($I310,'Institution Evaluation'!$A$55:$F$346,6,0),IFERROR(VLOOKUP($I310,'Privacy Analyst Evaluation'!$A$46:$F$120,6,0),""))&amp;""</f>
        <v/>
      </c>
    </row>
    <row r="311" spans="1:13" x14ac:dyDescent="0.25">
      <c r="A311" s="63" t="str">
        <f>IFERROR(IF($A310+1&gt;'(backend scoring)'!$T$335,"",$A310+1),"")</f>
        <v/>
      </c>
      <c r="B311" s="63" t="e">
        <f ca="1">_xludf.XLOOKUP($A311,'(backend scoring)'!$V$2:$V$333,'(backend scoring)'!$A$2:$A$333,"")</f>
        <v>#NAME?</v>
      </c>
      <c r="C311" s="63" t="str">
        <f ca="1">IFERROR(VLOOKUP($B311,'Institution Evaluation'!$A$55:$F$346,2,0),IFERROR(VLOOKUP($B311,'Privacy Analyst Evaluation'!$A$46:$F$120,2,0),""))&amp;""</f>
        <v/>
      </c>
      <c r="D311" s="63" t="str">
        <f ca="1">IFERROR(VLOOKUP($B311,'Institution Evaluation'!$A$55:$F$346,3,0),IFERROR(VLOOKUP($B311,'Privacy Analyst Evaluation'!$A$46:$F$120,3,0),""))&amp;""</f>
        <v/>
      </c>
      <c r="E311" s="63" t="str">
        <f ca="1">IFERROR(VLOOKUP($B311,'Institution Evaluation'!$A$55:$F$346,4,0),IFERROR(VLOOKUP($B311,'Privacy Analyst Evaluation'!$A$46:$F$120,4,0),""))&amp;""</f>
        <v/>
      </c>
      <c r="F311" s="63" t="str">
        <f ca="1">IFERROR(VLOOKUP($B311,'Institution Evaluation'!$A$55:$F$346,6,0),IFERROR(VLOOKUP($B311,'Privacy Analyst Evaluation'!$A$46:$F$120,6,0),""))&amp;""</f>
        <v/>
      </c>
      <c r="G311" s="227"/>
      <c r="H311" s="63" t="str">
        <f>IFERROR(IF($H310+1&gt;'(backend scoring)'!$Q$335,"",$H310+1),"")</f>
        <v/>
      </c>
      <c r="I311" s="63" t="e">
        <f ca="1">_xludf.XLOOKUP($H311,'(backend scoring)'!$S$2:$S$333,'(backend scoring)'!$A$2:$A$333,"")</f>
        <v>#NAME?</v>
      </c>
      <c r="J311" s="63" t="str">
        <f ca="1">IFERROR(VLOOKUP($I311,'Institution Evaluation'!$A$55:$F$346,2,0),IFERROR(VLOOKUP($I311,'Privacy Analyst Evaluation'!$A$46:$F$120,2,0),""))</f>
        <v/>
      </c>
      <c r="K311" s="63" t="str">
        <f ca="1">IFERROR(VLOOKUP($I311,'Institution Evaluation'!$A$55:$F$346,3,0),IFERROR(VLOOKUP($I311,'Privacy Analyst Evaluation'!$A$46:$F$120,3,0),""))&amp;""</f>
        <v/>
      </c>
      <c r="L311" s="63" t="str">
        <f ca="1">IFERROR(VLOOKUP($I311,'Institution Evaluation'!$A$55:$F$346,4,0),IFERROR(VLOOKUP($I311,'Privacy Analyst Evaluation'!$A$46:$F$120,4,0),""))&amp;""</f>
        <v/>
      </c>
      <c r="M311" s="63" t="str">
        <f ca="1">IFERROR(VLOOKUP($I311,'Institution Evaluation'!$A$55:$F$346,6,0),IFERROR(VLOOKUP($I311,'Privacy Analyst Evaluation'!$A$46:$F$120,6,0),""))&amp;""</f>
        <v/>
      </c>
    </row>
    <row r="312" spans="1:13" x14ac:dyDescent="0.25">
      <c r="A312" s="63" t="str">
        <f>IFERROR(IF($A311+1&gt;'(backend scoring)'!$T$335,"",$A311+1),"")</f>
        <v/>
      </c>
      <c r="B312" s="63" t="e">
        <f ca="1">_xludf.XLOOKUP($A312,'(backend scoring)'!$V$2:$V$333,'(backend scoring)'!$A$2:$A$333,"")</f>
        <v>#NAME?</v>
      </c>
      <c r="C312" s="63" t="str">
        <f ca="1">IFERROR(VLOOKUP($B312,'Institution Evaluation'!$A$55:$F$346,2,0),IFERROR(VLOOKUP($B312,'Privacy Analyst Evaluation'!$A$46:$F$120,2,0),""))&amp;""</f>
        <v/>
      </c>
      <c r="D312" s="63" t="str">
        <f ca="1">IFERROR(VLOOKUP($B312,'Institution Evaluation'!$A$55:$F$346,3,0),IFERROR(VLOOKUP($B312,'Privacy Analyst Evaluation'!$A$46:$F$120,3,0),""))&amp;""</f>
        <v/>
      </c>
      <c r="E312" s="63" t="str">
        <f ca="1">IFERROR(VLOOKUP($B312,'Institution Evaluation'!$A$55:$F$346,4,0),IFERROR(VLOOKUP($B312,'Privacy Analyst Evaluation'!$A$46:$F$120,4,0),""))&amp;""</f>
        <v/>
      </c>
      <c r="F312" s="63" t="str">
        <f ca="1">IFERROR(VLOOKUP($B312,'Institution Evaluation'!$A$55:$F$346,6,0),IFERROR(VLOOKUP($B312,'Privacy Analyst Evaluation'!$A$46:$F$120,6,0),""))&amp;""</f>
        <v/>
      </c>
      <c r="G312" s="227"/>
      <c r="H312" s="63" t="str">
        <f>IFERROR(IF($H311+1&gt;'(backend scoring)'!$Q$335,"",$H311+1),"")</f>
        <v/>
      </c>
      <c r="I312" s="63" t="e">
        <f ca="1">_xludf.XLOOKUP($H312,'(backend scoring)'!$S$2:$S$333,'(backend scoring)'!$A$2:$A$333,"")</f>
        <v>#NAME?</v>
      </c>
      <c r="J312" s="63" t="str">
        <f ca="1">IFERROR(VLOOKUP($I312,'Institution Evaluation'!$A$55:$F$346,2,0),IFERROR(VLOOKUP($I312,'Privacy Analyst Evaluation'!$A$46:$F$120,2,0),""))</f>
        <v/>
      </c>
      <c r="K312" s="63" t="str">
        <f ca="1">IFERROR(VLOOKUP($I312,'Institution Evaluation'!$A$55:$F$346,3,0),IFERROR(VLOOKUP($I312,'Privacy Analyst Evaluation'!$A$46:$F$120,3,0),""))&amp;""</f>
        <v/>
      </c>
      <c r="L312" s="63" t="str">
        <f ca="1">IFERROR(VLOOKUP($I312,'Institution Evaluation'!$A$55:$F$346,4,0),IFERROR(VLOOKUP($I312,'Privacy Analyst Evaluation'!$A$46:$F$120,4,0),""))&amp;""</f>
        <v/>
      </c>
      <c r="M312" s="63" t="str">
        <f ca="1">IFERROR(VLOOKUP($I312,'Institution Evaluation'!$A$55:$F$346,6,0),IFERROR(VLOOKUP($I312,'Privacy Analyst Evaluation'!$A$46:$F$120,6,0),""))&amp;""</f>
        <v/>
      </c>
    </row>
    <row r="313" spans="1:13" x14ac:dyDescent="0.25">
      <c r="A313" s="63" t="str">
        <f>IFERROR(IF($A312+1&gt;'(backend scoring)'!$T$335,"",$A312+1),"")</f>
        <v/>
      </c>
      <c r="B313" s="63" t="e">
        <f ca="1">_xludf.XLOOKUP($A313,'(backend scoring)'!$V$2:$V$333,'(backend scoring)'!$A$2:$A$333,"")</f>
        <v>#NAME?</v>
      </c>
      <c r="C313" s="63" t="str">
        <f ca="1">IFERROR(VLOOKUP($B313,'Institution Evaluation'!$A$55:$F$346,2,0),IFERROR(VLOOKUP($B313,'Privacy Analyst Evaluation'!$A$46:$F$120,2,0),""))&amp;""</f>
        <v/>
      </c>
      <c r="D313" s="63" t="str">
        <f ca="1">IFERROR(VLOOKUP($B313,'Institution Evaluation'!$A$55:$F$346,3,0),IFERROR(VLOOKUP($B313,'Privacy Analyst Evaluation'!$A$46:$F$120,3,0),""))&amp;""</f>
        <v/>
      </c>
      <c r="E313" s="63" t="str">
        <f ca="1">IFERROR(VLOOKUP($B313,'Institution Evaluation'!$A$55:$F$346,4,0),IFERROR(VLOOKUP($B313,'Privacy Analyst Evaluation'!$A$46:$F$120,4,0),""))&amp;""</f>
        <v/>
      </c>
      <c r="F313" s="63" t="str">
        <f ca="1">IFERROR(VLOOKUP($B313,'Institution Evaluation'!$A$55:$F$346,6,0),IFERROR(VLOOKUP($B313,'Privacy Analyst Evaluation'!$A$46:$F$120,6,0),""))&amp;""</f>
        <v/>
      </c>
      <c r="G313" s="227"/>
      <c r="H313" s="63" t="str">
        <f>IFERROR(IF($H312+1&gt;'(backend scoring)'!$Q$335,"",$H312+1),"")</f>
        <v/>
      </c>
      <c r="I313" s="63" t="e">
        <f ca="1">_xludf.XLOOKUP($H313,'(backend scoring)'!$S$2:$S$333,'(backend scoring)'!$A$2:$A$333,"")</f>
        <v>#NAME?</v>
      </c>
      <c r="J313" s="63" t="str">
        <f ca="1">IFERROR(VLOOKUP($I313,'Institution Evaluation'!$A$55:$F$346,2,0),IFERROR(VLOOKUP($I313,'Privacy Analyst Evaluation'!$A$46:$F$120,2,0),""))</f>
        <v/>
      </c>
      <c r="K313" s="63" t="str">
        <f ca="1">IFERROR(VLOOKUP($I313,'Institution Evaluation'!$A$55:$F$346,3,0),IFERROR(VLOOKUP($I313,'Privacy Analyst Evaluation'!$A$46:$F$120,3,0),""))&amp;""</f>
        <v/>
      </c>
      <c r="L313" s="63" t="str">
        <f ca="1">IFERROR(VLOOKUP($I313,'Institution Evaluation'!$A$55:$F$346,4,0),IFERROR(VLOOKUP($I313,'Privacy Analyst Evaluation'!$A$46:$F$120,4,0),""))&amp;""</f>
        <v/>
      </c>
      <c r="M313" s="63" t="str">
        <f ca="1">IFERROR(VLOOKUP($I313,'Institution Evaluation'!$A$55:$F$346,6,0),IFERROR(VLOOKUP($I313,'Privacy Analyst Evaluation'!$A$46:$F$120,6,0),""))&amp;""</f>
        <v/>
      </c>
    </row>
    <row r="314" spans="1:13" x14ac:dyDescent="0.25">
      <c r="A314" s="63" t="str">
        <f>IFERROR(IF($A313+1&gt;'(backend scoring)'!$T$335,"",$A313+1),"")</f>
        <v/>
      </c>
      <c r="B314" s="63" t="e">
        <f ca="1">_xludf.XLOOKUP($A314,'(backend scoring)'!$V$2:$V$333,'(backend scoring)'!$A$2:$A$333,"")</f>
        <v>#NAME?</v>
      </c>
      <c r="C314" s="63" t="str">
        <f ca="1">IFERROR(VLOOKUP($B314,'Institution Evaluation'!$A$55:$F$346,2,0),IFERROR(VLOOKUP($B314,'Privacy Analyst Evaluation'!$A$46:$F$120,2,0),""))&amp;""</f>
        <v/>
      </c>
      <c r="D314" s="63" t="str">
        <f ca="1">IFERROR(VLOOKUP($B314,'Institution Evaluation'!$A$55:$F$346,3,0),IFERROR(VLOOKUP($B314,'Privacy Analyst Evaluation'!$A$46:$F$120,3,0),""))&amp;""</f>
        <v/>
      </c>
      <c r="E314" s="63" t="str">
        <f ca="1">IFERROR(VLOOKUP($B314,'Institution Evaluation'!$A$55:$F$346,4,0),IFERROR(VLOOKUP($B314,'Privacy Analyst Evaluation'!$A$46:$F$120,4,0),""))&amp;""</f>
        <v/>
      </c>
      <c r="F314" s="63" t="str">
        <f ca="1">IFERROR(VLOOKUP($B314,'Institution Evaluation'!$A$55:$F$346,6,0),IFERROR(VLOOKUP($B314,'Privacy Analyst Evaluation'!$A$46:$F$120,6,0),""))&amp;""</f>
        <v/>
      </c>
      <c r="G314" s="227"/>
      <c r="H314" s="63" t="str">
        <f>IFERROR(IF($H313+1&gt;'(backend scoring)'!$Q$335,"",$H313+1),"")</f>
        <v/>
      </c>
      <c r="I314" s="63" t="e">
        <f ca="1">_xludf.XLOOKUP($H314,'(backend scoring)'!$S$2:$S$333,'(backend scoring)'!$A$2:$A$333,"")</f>
        <v>#NAME?</v>
      </c>
      <c r="J314" s="63" t="str">
        <f ca="1">IFERROR(VLOOKUP($I314,'Institution Evaluation'!$A$55:$F$346,2,0),IFERROR(VLOOKUP($I314,'Privacy Analyst Evaluation'!$A$46:$F$120,2,0),""))</f>
        <v/>
      </c>
      <c r="K314" s="63" t="str">
        <f ca="1">IFERROR(VLOOKUP($I314,'Institution Evaluation'!$A$55:$F$346,3,0),IFERROR(VLOOKUP($I314,'Privacy Analyst Evaluation'!$A$46:$F$120,3,0),""))&amp;""</f>
        <v/>
      </c>
      <c r="L314" s="63" t="str">
        <f ca="1">IFERROR(VLOOKUP($I314,'Institution Evaluation'!$A$55:$F$346,4,0),IFERROR(VLOOKUP($I314,'Privacy Analyst Evaluation'!$A$46:$F$120,4,0),""))&amp;""</f>
        <v/>
      </c>
      <c r="M314" s="63" t="str">
        <f ca="1">IFERROR(VLOOKUP($I314,'Institution Evaluation'!$A$55:$F$346,6,0),IFERROR(VLOOKUP($I314,'Privacy Analyst Evaluation'!$A$46:$F$120,6,0),""))&amp;""</f>
        <v/>
      </c>
    </row>
    <row r="315" spans="1:13" x14ac:dyDescent="0.25">
      <c r="A315" s="63" t="str">
        <f>IFERROR(IF($A314+1&gt;'(backend scoring)'!$T$335,"",$A314+1),"")</f>
        <v/>
      </c>
      <c r="B315" s="63" t="e">
        <f ca="1">_xludf.XLOOKUP($A315,'(backend scoring)'!$V$2:$V$333,'(backend scoring)'!$A$2:$A$333,"")</f>
        <v>#NAME?</v>
      </c>
      <c r="C315" s="63" t="str">
        <f ca="1">IFERROR(VLOOKUP($B315,'Institution Evaluation'!$A$55:$F$346,2,0),IFERROR(VLOOKUP($B315,'Privacy Analyst Evaluation'!$A$46:$F$120,2,0),""))&amp;""</f>
        <v/>
      </c>
      <c r="D315" s="63" t="str">
        <f ca="1">IFERROR(VLOOKUP($B315,'Institution Evaluation'!$A$55:$F$346,3,0),IFERROR(VLOOKUP($B315,'Privacy Analyst Evaluation'!$A$46:$F$120,3,0),""))&amp;""</f>
        <v/>
      </c>
      <c r="E315" s="63" t="str">
        <f ca="1">IFERROR(VLOOKUP($B315,'Institution Evaluation'!$A$55:$F$346,4,0),IFERROR(VLOOKUP($B315,'Privacy Analyst Evaluation'!$A$46:$F$120,4,0),""))&amp;""</f>
        <v/>
      </c>
      <c r="F315" s="63" t="str">
        <f ca="1">IFERROR(VLOOKUP($B315,'Institution Evaluation'!$A$55:$F$346,6,0),IFERROR(VLOOKUP($B315,'Privacy Analyst Evaluation'!$A$46:$F$120,6,0),""))&amp;""</f>
        <v/>
      </c>
      <c r="G315" s="227"/>
      <c r="H315" s="63" t="str">
        <f>IFERROR(IF($H314+1&gt;'(backend scoring)'!$Q$335,"",$H314+1),"")</f>
        <v/>
      </c>
      <c r="I315" s="63" t="e">
        <f ca="1">_xludf.XLOOKUP($H315,'(backend scoring)'!$S$2:$S$333,'(backend scoring)'!$A$2:$A$333,"")</f>
        <v>#NAME?</v>
      </c>
      <c r="J315" s="63" t="str">
        <f ca="1">IFERROR(VLOOKUP($I315,'Institution Evaluation'!$A$55:$F$346,2,0),IFERROR(VLOOKUP($I315,'Privacy Analyst Evaluation'!$A$46:$F$120,2,0),""))</f>
        <v/>
      </c>
      <c r="K315" s="63" t="str">
        <f ca="1">IFERROR(VLOOKUP($I315,'Institution Evaluation'!$A$55:$F$346,3,0),IFERROR(VLOOKUP($I315,'Privacy Analyst Evaluation'!$A$46:$F$120,3,0),""))&amp;""</f>
        <v/>
      </c>
      <c r="L315" s="63" t="str">
        <f ca="1">IFERROR(VLOOKUP($I315,'Institution Evaluation'!$A$55:$F$346,4,0),IFERROR(VLOOKUP($I315,'Privacy Analyst Evaluation'!$A$46:$F$120,4,0),""))&amp;""</f>
        <v/>
      </c>
      <c r="M315" s="63" t="str">
        <f ca="1">IFERROR(VLOOKUP($I315,'Institution Evaluation'!$A$55:$F$346,6,0),IFERROR(VLOOKUP($I315,'Privacy Analyst Evaluation'!$A$46:$F$120,6,0),""))&amp;""</f>
        <v/>
      </c>
    </row>
    <row r="316" spans="1:13" x14ac:dyDescent="0.25">
      <c r="A316" s="63" t="str">
        <f>IFERROR(IF($A315+1&gt;'(backend scoring)'!$T$335,"",$A315+1),"")</f>
        <v/>
      </c>
      <c r="B316" s="63" t="e">
        <f ca="1">_xludf.XLOOKUP($A316,'(backend scoring)'!$V$2:$V$333,'(backend scoring)'!$A$2:$A$333,"")</f>
        <v>#NAME?</v>
      </c>
      <c r="C316" s="63" t="str">
        <f ca="1">IFERROR(VLOOKUP($B316,'Institution Evaluation'!$A$55:$F$346,2,0),IFERROR(VLOOKUP($B316,'Privacy Analyst Evaluation'!$A$46:$F$120,2,0),""))&amp;""</f>
        <v/>
      </c>
      <c r="D316" s="63" t="str">
        <f ca="1">IFERROR(VLOOKUP($B316,'Institution Evaluation'!$A$55:$F$346,3,0),IFERROR(VLOOKUP($B316,'Privacy Analyst Evaluation'!$A$46:$F$120,3,0),""))&amp;""</f>
        <v/>
      </c>
      <c r="E316" s="63" t="str">
        <f ca="1">IFERROR(VLOOKUP($B316,'Institution Evaluation'!$A$55:$F$346,4,0),IFERROR(VLOOKUP($B316,'Privacy Analyst Evaluation'!$A$46:$F$120,4,0),""))&amp;""</f>
        <v/>
      </c>
      <c r="F316" s="63" t="str">
        <f ca="1">IFERROR(VLOOKUP($B316,'Institution Evaluation'!$A$55:$F$346,6,0),IFERROR(VLOOKUP($B316,'Privacy Analyst Evaluation'!$A$46:$F$120,6,0),""))&amp;""</f>
        <v/>
      </c>
      <c r="G316" s="227"/>
      <c r="H316" s="63" t="str">
        <f>IFERROR(IF($H315+1&gt;'(backend scoring)'!$Q$335,"",$H315+1),"")</f>
        <v/>
      </c>
      <c r="I316" s="63" t="e">
        <f ca="1">_xludf.XLOOKUP($H316,'(backend scoring)'!$S$2:$S$333,'(backend scoring)'!$A$2:$A$333,"")</f>
        <v>#NAME?</v>
      </c>
      <c r="J316" s="63" t="str">
        <f ca="1">IFERROR(VLOOKUP($I316,'Institution Evaluation'!$A$55:$F$346,2,0),IFERROR(VLOOKUP($I316,'Privacy Analyst Evaluation'!$A$46:$F$120,2,0),""))</f>
        <v/>
      </c>
      <c r="K316" s="63" t="str">
        <f ca="1">IFERROR(VLOOKUP($I316,'Institution Evaluation'!$A$55:$F$346,3,0),IFERROR(VLOOKUP($I316,'Privacy Analyst Evaluation'!$A$46:$F$120,3,0),""))&amp;""</f>
        <v/>
      </c>
      <c r="L316" s="63" t="str">
        <f ca="1">IFERROR(VLOOKUP($I316,'Institution Evaluation'!$A$55:$F$346,4,0),IFERROR(VLOOKUP($I316,'Privacy Analyst Evaluation'!$A$46:$F$120,4,0),""))&amp;""</f>
        <v/>
      </c>
      <c r="M316" s="63" t="str">
        <f ca="1">IFERROR(VLOOKUP($I316,'Institution Evaluation'!$A$55:$F$346,6,0),IFERROR(VLOOKUP($I316,'Privacy Analyst Evaluation'!$A$46:$F$120,6,0),""))&amp;""</f>
        <v/>
      </c>
    </row>
    <row r="317" spans="1:13" x14ac:dyDescent="0.25">
      <c r="A317" s="63" t="str">
        <f>IFERROR(IF($A316+1&gt;'(backend scoring)'!$T$335,"",$A316+1),"")</f>
        <v/>
      </c>
      <c r="B317" s="63" t="e">
        <f ca="1">_xludf.XLOOKUP($A317,'(backend scoring)'!$V$2:$V$333,'(backend scoring)'!$A$2:$A$333,"")</f>
        <v>#NAME?</v>
      </c>
      <c r="C317" s="63" t="str">
        <f ca="1">IFERROR(VLOOKUP($B317,'Institution Evaluation'!$A$55:$F$346,2,0),IFERROR(VLOOKUP($B317,'Privacy Analyst Evaluation'!$A$46:$F$120,2,0),""))&amp;""</f>
        <v/>
      </c>
      <c r="D317" s="63" t="str">
        <f ca="1">IFERROR(VLOOKUP($B317,'Institution Evaluation'!$A$55:$F$346,3,0),IFERROR(VLOOKUP($B317,'Privacy Analyst Evaluation'!$A$46:$F$120,3,0),""))&amp;""</f>
        <v/>
      </c>
      <c r="E317" s="63" t="str">
        <f ca="1">IFERROR(VLOOKUP($B317,'Institution Evaluation'!$A$55:$F$346,4,0),IFERROR(VLOOKUP($B317,'Privacy Analyst Evaluation'!$A$46:$F$120,4,0),""))&amp;""</f>
        <v/>
      </c>
      <c r="F317" s="63" t="str">
        <f ca="1">IFERROR(VLOOKUP($B317,'Institution Evaluation'!$A$55:$F$346,6,0),IFERROR(VLOOKUP($B317,'Privacy Analyst Evaluation'!$A$46:$F$120,6,0),""))&amp;""</f>
        <v/>
      </c>
      <c r="G317" s="227"/>
      <c r="H317" s="63" t="str">
        <f>IFERROR(IF($H316+1&gt;'(backend scoring)'!$Q$335,"",$H316+1),"")</f>
        <v/>
      </c>
      <c r="I317" s="63" t="e">
        <f ca="1">_xludf.XLOOKUP($H317,'(backend scoring)'!$S$2:$S$333,'(backend scoring)'!$A$2:$A$333,"")</f>
        <v>#NAME?</v>
      </c>
      <c r="J317" s="63" t="str">
        <f ca="1">IFERROR(VLOOKUP($I317,'Institution Evaluation'!$A$55:$F$346,2,0),IFERROR(VLOOKUP($I317,'Privacy Analyst Evaluation'!$A$46:$F$120,2,0),""))</f>
        <v/>
      </c>
      <c r="K317" s="63" t="str">
        <f ca="1">IFERROR(VLOOKUP($I317,'Institution Evaluation'!$A$55:$F$346,3,0),IFERROR(VLOOKUP($I317,'Privacy Analyst Evaluation'!$A$46:$F$120,3,0),""))&amp;""</f>
        <v/>
      </c>
      <c r="L317" s="63" t="str">
        <f ca="1">IFERROR(VLOOKUP($I317,'Institution Evaluation'!$A$55:$F$346,4,0),IFERROR(VLOOKUP($I317,'Privacy Analyst Evaluation'!$A$46:$F$120,4,0),""))&amp;""</f>
        <v/>
      </c>
      <c r="M317" s="63" t="str">
        <f ca="1">IFERROR(VLOOKUP($I317,'Institution Evaluation'!$A$55:$F$346,6,0),IFERROR(VLOOKUP($I317,'Privacy Analyst Evaluation'!$A$46:$F$120,6,0),""))&amp;""</f>
        <v/>
      </c>
    </row>
    <row r="318" spans="1:13" x14ac:dyDescent="0.25">
      <c r="A318" s="63" t="str">
        <f>IFERROR(IF($A317+1&gt;'(backend scoring)'!$T$335,"",$A317+1),"")</f>
        <v/>
      </c>
      <c r="B318" s="63" t="e">
        <f ca="1">_xludf.XLOOKUP($A318,'(backend scoring)'!$V$2:$V$333,'(backend scoring)'!$A$2:$A$333,"")</f>
        <v>#NAME?</v>
      </c>
      <c r="C318" s="63" t="str">
        <f ca="1">IFERROR(VLOOKUP($B318,'Institution Evaluation'!$A$55:$F$346,2,0),IFERROR(VLOOKUP($B318,'Privacy Analyst Evaluation'!$A$46:$F$120,2,0),""))&amp;""</f>
        <v/>
      </c>
      <c r="D318" s="63" t="str">
        <f ca="1">IFERROR(VLOOKUP($B318,'Institution Evaluation'!$A$55:$F$346,3,0),IFERROR(VLOOKUP($B318,'Privacy Analyst Evaluation'!$A$46:$F$120,3,0),""))&amp;""</f>
        <v/>
      </c>
      <c r="E318" s="63" t="str">
        <f ca="1">IFERROR(VLOOKUP($B318,'Institution Evaluation'!$A$55:$F$346,4,0),IFERROR(VLOOKUP($B318,'Privacy Analyst Evaluation'!$A$46:$F$120,4,0),""))&amp;""</f>
        <v/>
      </c>
      <c r="F318" s="63" t="str">
        <f ca="1">IFERROR(VLOOKUP($B318,'Institution Evaluation'!$A$55:$F$346,6,0),IFERROR(VLOOKUP($B318,'Privacy Analyst Evaluation'!$A$46:$F$120,6,0),""))&amp;""</f>
        <v/>
      </c>
      <c r="G318" s="227"/>
      <c r="H318" s="63" t="str">
        <f>IFERROR(IF($H317+1&gt;'(backend scoring)'!$Q$335,"",$H317+1),"")</f>
        <v/>
      </c>
      <c r="I318" s="63" t="e">
        <f ca="1">_xludf.XLOOKUP($H318,'(backend scoring)'!$S$2:$S$333,'(backend scoring)'!$A$2:$A$333,"")</f>
        <v>#NAME?</v>
      </c>
      <c r="J318" s="63" t="str">
        <f ca="1">IFERROR(VLOOKUP($I318,'Institution Evaluation'!$A$55:$F$346,2,0),IFERROR(VLOOKUP($I318,'Privacy Analyst Evaluation'!$A$46:$F$120,2,0),""))</f>
        <v/>
      </c>
      <c r="K318" s="63" t="str">
        <f ca="1">IFERROR(VLOOKUP($I318,'Institution Evaluation'!$A$55:$F$346,3,0),IFERROR(VLOOKUP($I318,'Privacy Analyst Evaluation'!$A$46:$F$120,3,0),""))&amp;""</f>
        <v/>
      </c>
      <c r="L318" s="63" t="str">
        <f ca="1">IFERROR(VLOOKUP($I318,'Institution Evaluation'!$A$55:$F$346,4,0),IFERROR(VLOOKUP($I318,'Privacy Analyst Evaluation'!$A$46:$F$120,4,0),""))&amp;""</f>
        <v/>
      </c>
      <c r="M318" s="63" t="str">
        <f ca="1">IFERROR(VLOOKUP($I318,'Institution Evaluation'!$A$55:$F$346,6,0),IFERROR(VLOOKUP($I318,'Privacy Analyst Evaluation'!$A$46:$F$120,6,0),""))&amp;""</f>
        <v/>
      </c>
    </row>
    <row r="319" spans="1:13" x14ac:dyDescent="0.25">
      <c r="A319" s="63" t="str">
        <f>IFERROR(IF($A318+1&gt;'(backend scoring)'!$T$335,"",$A318+1),"")</f>
        <v/>
      </c>
      <c r="B319" s="63" t="e">
        <f ca="1">_xludf.XLOOKUP($A319,'(backend scoring)'!$V$2:$V$333,'(backend scoring)'!$A$2:$A$333,"")</f>
        <v>#NAME?</v>
      </c>
      <c r="C319" s="63" t="str">
        <f ca="1">IFERROR(VLOOKUP($B319,'Institution Evaluation'!$A$55:$F$346,2,0),IFERROR(VLOOKUP($B319,'Privacy Analyst Evaluation'!$A$46:$F$120,2,0),""))&amp;""</f>
        <v/>
      </c>
      <c r="D319" s="63" t="str">
        <f ca="1">IFERROR(VLOOKUP($B319,'Institution Evaluation'!$A$55:$F$346,3,0),IFERROR(VLOOKUP($B319,'Privacy Analyst Evaluation'!$A$46:$F$120,3,0),""))&amp;""</f>
        <v/>
      </c>
      <c r="E319" s="63" t="str">
        <f ca="1">IFERROR(VLOOKUP($B319,'Institution Evaluation'!$A$55:$F$346,4,0),IFERROR(VLOOKUP($B319,'Privacy Analyst Evaluation'!$A$46:$F$120,4,0),""))&amp;""</f>
        <v/>
      </c>
      <c r="F319" s="63" t="str">
        <f ca="1">IFERROR(VLOOKUP($B319,'Institution Evaluation'!$A$55:$F$346,6,0),IFERROR(VLOOKUP($B319,'Privacy Analyst Evaluation'!$A$46:$F$120,6,0),""))&amp;""</f>
        <v/>
      </c>
      <c r="G319" s="227"/>
      <c r="H319" s="63" t="str">
        <f>IFERROR(IF($H318+1&gt;'(backend scoring)'!$Q$335,"",$H318+1),"")</f>
        <v/>
      </c>
      <c r="I319" s="63" t="e">
        <f ca="1">_xludf.XLOOKUP($H319,'(backend scoring)'!$S$2:$S$333,'(backend scoring)'!$A$2:$A$333,"")</f>
        <v>#NAME?</v>
      </c>
      <c r="J319" s="63" t="str">
        <f ca="1">IFERROR(VLOOKUP($I319,'Institution Evaluation'!$A$55:$F$346,2,0),IFERROR(VLOOKUP($I319,'Privacy Analyst Evaluation'!$A$46:$F$120,2,0),""))</f>
        <v/>
      </c>
      <c r="K319" s="63" t="str">
        <f ca="1">IFERROR(VLOOKUP($I319,'Institution Evaluation'!$A$55:$F$346,3,0),IFERROR(VLOOKUP($I319,'Privacy Analyst Evaluation'!$A$46:$F$120,3,0),""))&amp;""</f>
        <v/>
      </c>
      <c r="L319" s="63" t="str">
        <f ca="1">IFERROR(VLOOKUP($I319,'Institution Evaluation'!$A$55:$F$346,4,0),IFERROR(VLOOKUP($I319,'Privacy Analyst Evaluation'!$A$46:$F$120,4,0),""))&amp;""</f>
        <v/>
      </c>
      <c r="M319" s="63" t="str">
        <f ca="1">IFERROR(VLOOKUP($I319,'Institution Evaluation'!$A$55:$F$346,6,0),IFERROR(VLOOKUP($I319,'Privacy Analyst Evaluation'!$A$46:$F$120,6,0),""))&amp;""</f>
        <v/>
      </c>
    </row>
    <row r="320" spans="1:13" x14ac:dyDescent="0.25">
      <c r="A320" s="63" t="str">
        <f>IFERROR(IF($A319+1&gt;'(backend scoring)'!$T$335,"",$A319+1),"")</f>
        <v/>
      </c>
      <c r="B320" s="63" t="e">
        <f ca="1">_xludf.XLOOKUP($A320,'(backend scoring)'!$V$2:$V$333,'(backend scoring)'!$A$2:$A$333,"")</f>
        <v>#NAME?</v>
      </c>
      <c r="C320" s="63" t="str">
        <f ca="1">IFERROR(VLOOKUP($B320,'Institution Evaluation'!$A$55:$F$346,2,0),IFERROR(VLOOKUP($B320,'Privacy Analyst Evaluation'!$A$46:$F$120,2,0),""))&amp;""</f>
        <v/>
      </c>
      <c r="D320" s="63" t="str">
        <f ca="1">IFERROR(VLOOKUP($B320,'Institution Evaluation'!$A$55:$F$346,3,0),IFERROR(VLOOKUP($B320,'Privacy Analyst Evaluation'!$A$46:$F$120,3,0),""))&amp;""</f>
        <v/>
      </c>
      <c r="E320" s="63" t="str">
        <f ca="1">IFERROR(VLOOKUP($B320,'Institution Evaluation'!$A$55:$F$346,4,0),IFERROR(VLOOKUP($B320,'Privacy Analyst Evaluation'!$A$46:$F$120,4,0),""))&amp;""</f>
        <v/>
      </c>
      <c r="F320" s="63" t="str">
        <f ca="1">IFERROR(VLOOKUP($B320,'Institution Evaluation'!$A$55:$F$346,6,0),IFERROR(VLOOKUP($B320,'Privacy Analyst Evaluation'!$A$46:$F$120,6,0),""))&amp;""</f>
        <v/>
      </c>
      <c r="G320" s="227"/>
      <c r="H320" s="63" t="str">
        <f>IFERROR(IF($H319+1&gt;'(backend scoring)'!$Q$335,"",$H319+1),"")</f>
        <v/>
      </c>
      <c r="I320" s="63" t="e">
        <f ca="1">_xludf.XLOOKUP($H320,'(backend scoring)'!$S$2:$S$333,'(backend scoring)'!$A$2:$A$333,"")</f>
        <v>#NAME?</v>
      </c>
      <c r="J320" s="63" t="str">
        <f ca="1">IFERROR(VLOOKUP($I320,'Institution Evaluation'!$A$55:$F$346,2,0),IFERROR(VLOOKUP($I320,'Privacy Analyst Evaluation'!$A$46:$F$120,2,0),""))</f>
        <v/>
      </c>
      <c r="K320" s="63" t="str">
        <f ca="1">IFERROR(VLOOKUP($I320,'Institution Evaluation'!$A$55:$F$346,3,0),IFERROR(VLOOKUP($I320,'Privacy Analyst Evaluation'!$A$46:$F$120,3,0),""))&amp;""</f>
        <v/>
      </c>
      <c r="L320" s="63" t="str">
        <f ca="1">IFERROR(VLOOKUP($I320,'Institution Evaluation'!$A$55:$F$346,4,0),IFERROR(VLOOKUP($I320,'Privacy Analyst Evaluation'!$A$46:$F$120,4,0),""))&amp;""</f>
        <v/>
      </c>
      <c r="M320" s="63" t="str">
        <f ca="1">IFERROR(VLOOKUP($I320,'Institution Evaluation'!$A$55:$F$346,6,0),IFERROR(VLOOKUP($I320,'Privacy Analyst Evaluation'!$A$46:$F$120,6,0),""))&amp;""</f>
        <v/>
      </c>
    </row>
    <row r="321" spans="1:13" x14ac:dyDescent="0.25">
      <c r="A321" s="63" t="str">
        <f>IFERROR(IF($A320+1&gt;'(backend scoring)'!$T$335,"",$A320+1),"")</f>
        <v/>
      </c>
      <c r="B321" s="63" t="e">
        <f ca="1">_xludf.XLOOKUP($A321,'(backend scoring)'!$V$2:$V$333,'(backend scoring)'!$A$2:$A$333,"")</f>
        <v>#NAME?</v>
      </c>
      <c r="C321" s="63" t="str">
        <f ca="1">IFERROR(VLOOKUP($B321,'Institution Evaluation'!$A$55:$F$346,2,0),IFERROR(VLOOKUP($B321,'Privacy Analyst Evaluation'!$A$46:$F$120,2,0),""))&amp;""</f>
        <v/>
      </c>
      <c r="D321" s="63" t="str">
        <f ca="1">IFERROR(VLOOKUP($B321,'Institution Evaluation'!$A$55:$F$346,3,0),IFERROR(VLOOKUP($B321,'Privacy Analyst Evaluation'!$A$46:$F$120,3,0),""))&amp;""</f>
        <v/>
      </c>
      <c r="E321" s="63" t="str">
        <f ca="1">IFERROR(VLOOKUP($B321,'Institution Evaluation'!$A$55:$F$346,4,0),IFERROR(VLOOKUP($B321,'Privacy Analyst Evaluation'!$A$46:$F$120,4,0),""))&amp;""</f>
        <v/>
      </c>
      <c r="F321" s="63" t="str">
        <f ca="1">IFERROR(VLOOKUP($B321,'Institution Evaluation'!$A$55:$F$346,6,0),IFERROR(VLOOKUP($B321,'Privacy Analyst Evaluation'!$A$46:$F$120,6,0),""))&amp;""</f>
        <v/>
      </c>
      <c r="G321" s="227"/>
      <c r="H321" s="63" t="str">
        <f>IFERROR(IF($H320+1&gt;'(backend scoring)'!$Q$335,"",$H320+1),"")</f>
        <v/>
      </c>
      <c r="I321" s="63" t="e">
        <f ca="1">_xludf.XLOOKUP($H321,'(backend scoring)'!$S$2:$S$333,'(backend scoring)'!$A$2:$A$333,"")</f>
        <v>#NAME?</v>
      </c>
      <c r="J321" s="63" t="str">
        <f ca="1">IFERROR(VLOOKUP($I321,'Institution Evaluation'!$A$55:$F$346,2,0),IFERROR(VLOOKUP($I321,'Privacy Analyst Evaluation'!$A$46:$F$120,2,0),""))</f>
        <v/>
      </c>
      <c r="K321" s="63" t="str">
        <f ca="1">IFERROR(VLOOKUP($I321,'Institution Evaluation'!$A$55:$F$346,3,0),IFERROR(VLOOKUP($I321,'Privacy Analyst Evaluation'!$A$46:$F$120,3,0),""))&amp;""</f>
        <v/>
      </c>
      <c r="L321" s="63" t="str">
        <f ca="1">IFERROR(VLOOKUP($I321,'Institution Evaluation'!$A$55:$F$346,4,0),IFERROR(VLOOKUP($I321,'Privacy Analyst Evaluation'!$A$46:$F$120,4,0),""))&amp;""</f>
        <v/>
      </c>
      <c r="M321" s="63" t="str">
        <f ca="1">IFERROR(VLOOKUP($I321,'Institution Evaluation'!$A$55:$F$346,6,0),IFERROR(VLOOKUP($I321,'Privacy Analyst Evaluation'!$A$46:$F$120,6,0),""))&amp;""</f>
        <v/>
      </c>
    </row>
    <row r="322" spans="1:13" x14ac:dyDescent="0.25">
      <c r="A322" s="63" t="str">
        <f>IFERROR(IF($A321+1&gt;'(backend scoring)'!$T$335,"",$A321+1),"")</f>
        <v/>
      </c>
      <c r="B322" s="63" t="e">
        <f ca="1">_xludf.XLOOKUP($A322,'(backend scoring)'!$V$2:$V$333,'(backend scoring)'!$A$2:$A$333,"")</f>
        <v>#NAME?</v>
      </c>
      <c r="C322" s="63" t="str">
        <f ca="1">IFERROR(VLOOKUP($B322,'Institution Evaluation'!$A$55:$F$346,2,0),IFERROR(VLOOKUP($B322,'Privacy Analyst Evaluation'!$A$46:$F$120,2,0),""))&amp;""</f>
        <v/>
      </c>
      <c r="D322" s="63" t="str">
        <f ca="1">IFERROR(VLOOKUP($B322,'Institution Evaluation'!$A$55:$F$346,3,0),IFERROR(VLOOKUP($B322,'Privacy Analyst Evaluation'!$A$46:$F$120,3,0),""))&amp;""</f>
        <v/>
      </c>
      <c r="E322" s="63" t="str">
        <f ca="1">IFERROR(VLOOKUP($B322,'Institution Evaluation'!$A$55:$F$346,4,0),IFERROR(VLOOKUP($B322,'Privacy Analyst Evaluation'!$A$46:$F$120,4,0),""))&amp;""</f>
        <v/>
      </c>
      <c r="F322" s="63" t="str">
        <f ca="1">IFERROR(VLOOKUP($B322,'Institution Evaluation'!$A$55:$F$346,6,0),IFERROR(VLOOKUP($B322,'Privacy Analyst Evaluation'!$A$46:$F$120,6,0),""))&amp;""</f>
        <v/>
      </c>
      <c r="G322" s="227"/>
      <c r="H322" s="63" t="str">
        <f>IFERROR(IF($H321+1&gt;'(backend scoring)'!$Q$335,"",$H321+1),"")</f>
        <v/>
      </c>
      <c r="I322" s="63" t="e">
        <f ca="1">_xludf.XLOOKUP($H322,'(backend scoring)'!$S$2:$S$333,'(backend scoring)'!$A$2:$A$333,"")</f>
        <v>#NAME?</v>
      </c>
      <c r="J322" s="63" t="str">
        <f ca="1">IFERROR(VLOOKUP($I322,'Institution Evaluation'!$A$55:$F$346,2,0),IFERROR(VLOOKUP($I322,'Privacy Analyst Evaluation'!$A$46:$F$120,2,0),""))</f>
        <v/>
      </c>
      <c r="K322" s="63" t="str">
        <f ca="1">IFERROR(VLOOKUP($I322,'Institution Evaluation'!$A$55:$F$346,3,0),IFERROR(VLOOKUP($I322,'Privacy Analyst Evaluation'!$A$46:$F$120,3,0),""))&amp;""</f>
        <v/>
      </c>
      <c r="L322" s="63" t="str">
        <f ca="1">IFERROR(VLOOKUP($I322,'Institution Evaluation'!$A$55:$F$346,4,0),IFERROR(VLOOKUP($I322,'Privacy Analyst Evaluation'!$A$46:$F$120,4,0),""))&amp;""</f>
        <v/>
      </c>
      <c r="M322" s="63" t="str">
        <f ca="1">IFERROR(VLOOKUP($I322,'Institution Evaluation'!$A$55:$F$346,6,0),IFERROR(VLOOKUP($I322,'Privacy Analyst Evaluation'!$A$46:$F$120,6,0),""))&amp;""</f>
        <v/>
      </c>
    </row>
    <row r="323" spans="1:13" x14ac:dyDescent="0.25">
      <c r="A323" s="63" t="str">
        <f>IFERROR(IF($A322+1&gt;'(backend scoring)'!$T$335,"",$A322+1),"")</f>
        <v/>
      </c>
      <c r="B323" s="63" t="e">
        <f ca="1">_xludf.XLOOKUP($A323,'(backend scoring)'!$V$2:$V$333,'(backend scoring)'!$A$2:$A$333,"")</f>
        <v>#NAME?</v>
      </c>
      <c r="C323" s="63" t="str">
        <f ca="1">IFERROR(VLOOKUP($B323,'Institution Evaluation'!$A$55:$F$346,2,0),IFERROR(VLOOKUP($B323,'Privacy Analyst Evaluation'!$A$46:$F$120,2,0),""))&amp;""</f>
        <v/>
      </c>
      <c r="D323" s="63" t="str">
        <f ca="1">IFERROR(VLOOKUP($B323,'Institution Evaluation'!$A$55:$F$346,3,0),IFERROR(VLOOKUP($B323,'Privacy Analyst Evaluation'!$A$46:$F$120,3,0),""))&amp;""</f>
        <v/>
      </c>
      <c r="E323" s="63" t="str">
        <f ca="1">IFERROR(VLOOKUP($B323,'Institution Evaluation'!$A$55:$F$346,4,0),IFERROR(VLOOKUP($B323,'Privacy Analyst Evaluation'!$A$46:$F$120,4,0),""))&amp;""</f>
        <v/>
      </c>
      <c r="F323" s="63" t="str">
        <f ca="1">IFERROR(VLOOKUP($B323,'Institution Evaluation'!$A$55:$F$346,6,0),IFERROR(VLOOKUP($B323,'Privacy Analyst Evaluation'!$A$46:$F$120,6,0),""))&amp;""</f>
        <v/>
      </c>
      <c r="G323" s="227"/>
      <c r="H323" s="63" t="str">
        <f>IFERROR(IF($H322+1&gt;'(backend scoring)'!$Q$335,"",$H322+1),"")</f>
        <v/>
      </c>
      <c r="I323" s="63" t="e">
        <f ca="1">_xludf.XLOOKUP($H323,'(backend scoring)'!$S$2:$S$333,'(backend scoring)'!$A$2:$A$333,"")</f>
        <v>#NAME?</v>
      </c>
      <c r="J323" s="63" t="str">
        <f ca="1">IFERROR(VLOOKUP($I323,'Institution Evaluation'!$A$55:$F$346,2,0),IFERROR(VLOOKUP($I323,'Privacy Analyst Evaluation'!$A$46:$F$120,2,0),""))</f>
        <v/>
      </c>
      <c r="K323" s="63" t="str">
        <f ca="1">IFERROR(VLOOKUP($I323,'Institution Evaluation'!$A$55:$F$346,3,0),IFERROR(VLOOKUP($I323,'Privacy Analyst Evaluation'!$A$46:$F$120,3,0),""))&amp;""</f>
        <v/>
      </c>
      <c r="L323" s="63" t="str">
        <f ca="1">IFERROR(VLOOKUP($I323,'Institution Evaluation'!$A$55:$F$346,4,0),IFERROR(VLOOKUP($I323,'Privacy Analyst Evaluation'!$A$46:$F$120,4,0),""))&amp;""</f>
        <v/>
      </c>
      <c r="M323" s="63" t="str">
        <f ca="1">IFERROR(VLOOKUP($I323,'Institution Evaluation'!$A$55:$F$346,6,0),IFERROR(VLOOKUP($I323,'Privacy Analyst Evaluation'!$A$46:$F$120,6,0),""))&amp;""</f>
        <v/>
      </c>
    </row>
    <row r="324" spans="1:13" x14ac:dyDescent="0.25">
      <c r="A324" s="63" t="str">
        <f>IFERROR(IF($A323+1&gt;'(backend scoring)'!$T$335,"",$A323+1),"")</f>
        <v/>
      </c>
      <c r="B324" s="63" t="e">
        <f ca="1">_xludf.XLOOKUP($A324,'(backend scoring)'!$V$2:$V$333,'(backend scoring)'!$A$2:$A$333,"")</f>
        <v>#NAME?</v>
      </c>
      <c r="C324" s="63" t="str">
        <f ca="1">IFERROR(VLOOKUP($B324,'Institution Evaluation'!$A$55:$F$346,2,0),IFERROR(VLOOKUP($B324,'Privacy Analyst Evaluation'!$A$46:$F$120,2,0),""))&amp;""</f>
        <v/>
      </c>
      <c r="D324" s="63" t="str">
        <f ca="1">IFERROR(VLOOKUP($B324,'Institution Evaluation'!$A$55:$F$346,3,0),IFERROR(VLOOKUP($B324,'Privacy Analyst Evaluation'!$A$46:$F$120,3,0),""))&amp;""</f>
        <v/>
      </c>
      <c r="E324" s="63" t="str">
        <f ca="1">IFERROR(VLOOKUP($B324,'Institution Evaluation'!$A$55:$F$346,4,0),IFERROR(VLOOKUP($B324,'Privacy Analyst Evaluation'!$A$46:$F$120,4,0),""))&amp;""</f>
        <v/>
      </c>
      <c r="F324" s="63" t="str">
        <f ca="1">IFERROR(VLOOKUP($B324,'Institution Evaluation'!$A$55:$F$346,6,0),IFERROR(VLOOKUP($B324,'Privacy Analyst Evaluation'!$A$46:$F$120,6,0),""))&amp;""</f>
        <v/>
      </c>
      <c r="G324" s="227"/>
      <c r="H324" s="63" t="str">
        <f>IFERROR(IF($H323+1&gt;'(backend scoring)'!$Q$335,"",$H323+1),"")</f>
        <v/>
      </c>
      <c r="I324" s="63" t="e">
        <f ca="1">_xludf.XLOOKUP($H324,'(backend scoring)'!$S$2:$S$333,'(backend scoring)'!$A$2:$A$333,"")</f>
        <v>#NAME?</v>
      </c>
      <c r="J324" s="63" t="str">
        <f ca="1">IFERROR(VLOOKUP($I324,'Institution Evaluation'!$A$55:$F$346,2,0),IFERROR(VLOOKUP($I324,'Privacy Analyst Evaluation'!$A$46:$F$120,2,0),""))</f>
        <v/>
      </c>
      <c r="K324" s="63" t="str">
        <f ca="1">IFERROR(VLOOKUP($I324,'Institution Evaluation'!$A$55:$F$346,3,0),IFERROR(VLOOKUP($I324,'Privacy Analyst Evaluation'!$A$46:$F$120,3,0),""))&amp;""</f>
        <v/>
      </c>
      <c r="L324" s="63" t="str">
        <f ca="1">IFERROR(VLOOKUP($I324,'Institution Evaluation'!$A$55:$F$346,4,0),IFERROR(VLOOKUP($I324,'Privacy Analyst Evaluation'!$A$46:$F$120,4,0),""))&amp;""</f>
        <v/>
      </c>
      <c r="M324" s="63" t="str">
        <f ca="1">IFERROR(VLOOKUP($I324,'Institution Evaluation'!$A$55:$F$346,6,0),IFERROR(VLOOKUP($I324,'Privacy Analyst Evaluation'!$A$46:$F$120,6,0),""))&amp;""</f>
        <v/>
      </c>
    </row>
    <row r="325" spans="1:13" x14ac:dyDescent="0.25">
      <c r="A325" s="63" t="str">
        <f>IFERROR(IF($A324+1&gt;'(backend scoring)'!$T$335,"",$A324+1),"")</f>
        <v/>
      </c>
      <c r="B325" s="63" t="e">
        <f ca="1">_xludf.XLOOKUP($A325,'(backend scoring)'!$V$2:$V$333,'(backend scoring)'!$A$2:$A$333,"")</f>
        <v>#NAME?</v>
      </c>
      <c r="C325" s="63" t="str">
        <f ca="1">IFERROR(VLOOKUP($B325,'Institution Evaluation'!$A$55:$F$346,2,0),IFERROR(VLOOKUP($B325,'Privacy Analyst Evaluation'!$A$46:$F$120,2,0),""))&amp;""</f>
        <v/>
      </c>
      <c r="D325" s="63" t="str">
        <f ca="1">IFERROR(VLOOKUP($B325,'Institution Evaluation'!$A$55:$F$346,3,0),IFERROR(VLOOKUP($B325,'Privacy Analyst Evaluation'!$A$46:$F$120,3,0),""))&amp;""</f>
        <v/>
      </c>
      <c r="E325" s="63" t="str">
        <f ca="1">IFERROR(VLOOKUP($B325,'Institution Evaluation'!$A$55:$F$346,4,0),IFERROR(VLOOKUP($B325,'Privacy Analyst Evaluation'!$A$46:$F$120,4,0),""))&amp;""</f>
        <v/>
      </c>
      <c r="F325" s="63" t="str">
        <f ca="1">IFERROR(VLOOKUP($B325,'Institution Evaluation'!$A$55:$F$346,6,0),IFERROR(VLOOKUP($B325,'Privacy Analyst Evaluation'!$A$46:$F$120,6,0),""))&amp;""</f>
        <v/>
      </c>
      <c r="G325" s="227"/>
      <c r="H325" s="63" t="str">
        <f>IFERROR(IF($H324+1&gt;'(backend scoring)'!$Q$335,"",$H324+1),"")</f>
        <v/>
      </c>
      <c r="I325" s="63" t="e">
        <f ca="1">_xludf.XLOOKUP($H325,'(backend scoring)'!$S$2:$S$333,'(backend scoring)'!$A$2:$A$333,"")</f>
        <v>#NAME?</v>
      </c>
      <c r="J325" s="63" t="str">
        <f ca="1">IFERROR(VLOOKUP($I325,'Institution Evaluation'!$A$55:$F$346,2,0),IFERROR(VLOOKUP($I325,'Privacy Analyst Evaluation'!$A$46:$F$120,2,0),""))</f>
        <v/>
      </c>
      <c r="K325" s="63" t="str">
        <f ca="1">IFERROR(VLOOKUP($I325,'Institution Evaluation'!$A$55:$F$346,3,0),IFERROR(VLOOKUP($I325,'Privacy Analyst Evaluation'!$A$46:$F$120,3,0),""))&amp;""</f>
        <v/>
      </c>
      <c r="L325" s="63" t="str">
        <f ca="1">IFERROR(VLOOKUP($I325,'Institution Evaluation'!$A$55:$F$346,4,0),IFERROR(VLOOKUP($I325,'Privacy Analyst Evaluation'!$A$46:$F$120,4,0),""))&amp;""</f>
        <v/>
      </c>
      <c r="M325" s="63" t="str">
        <f ca="1">IFERROR(VLOOKUP($I325,'Institution Evaluation'!$A$55:$F$346,6,0),IFERROR(VLOOKUP($I325,'Privacy Analyst Evaluation'!$A$46:$F$120,6,0),""))&amp;""</f>
        <v/>
      </c>
    </row>
    <row r="326" spans="1:13" x14ac:dyDescent="0.25">
      <c r="A326" s="63" t="str">
        <f>IFERROR(IF($A325+1&gt;'(backend scoring)'!$T$335,"",$A325+1),"")</f>
        <v/>
      </c>
      <c r="B326" s="63" t="e">
        <f ca="1">_xludf.XLOOKUP($A326,'(backend scoring)'!$V$2:$V$333,'(backend scoring)'!$A$2:$A$333,"")</f>
        <v>#NAME?</v>
      </c>
      <c r="C326" s="63" t="str">
        <f ca="1">IFERROR(VLOOKUP($B326,'Institution Evaluation'!$A$55:$F$346,2,0),IFERROR(VLOOKUP($B326,'Privacy Analyst Evaluation'!$A$46:$F$120,2,0),""))&amp;""</f>
        <v/>
      </c>
      <c r="D326" s="63" t="str">
        <f ca="1">IFERROR(VLOOKUP($B326,'Institution Evaluation'!$A$55:$F$346,3,0),IFERROR(VLOOKUP($B326,'Privacy Analyst Evaluation'!$A$46:$F$120,3,0),""))&amp;""</f>
        <v/>
      </c>
      <c r="E326" s="63" t="str">
        <f ca="1">IFERROR(VLOOKUP($B326,'Institution Evaluation'!$A$55:$F$346,4,0),IFERROR(VLOOKUP($B326,'Privacy Analyst Evaluation'!$A$46:$F$120,4,0),""))&amp;""</f>
        <v/>
      </c>
      <c r="F326" s="63" t="str">
        <f ca="1">IFERROR(VLOOKUP($B326,'Institution Evaluation'!$A$55:$F$346,6,0),IFERROR(VLOOKUP($B326,'Privacy Analyst Evaluation'!$A$46:$F$120,6,0),""))&amp;""</f>
        <v/>
      </c>
      <c r="G326" s="227"/>
      <c r="H326" s="63" t="str">
        <f>IFERROR(IF($H325+1&gt;'(backend scoring)'!$Q$335,"",$H325+1),"")</f>
        <v/>
      </c>
      <c r="I326" s="63" t="e">
        <f ca="1">_xludf.XLOOKUP($H326,'(backend scoring)'!$S$2:$S$333,'(backend scoring)'!$A$2:$A$333,"")</f>
        <v>#NAME?</v>
      </c>
      <c r="J326" s="63" t="str">
        <f ca="1">IFERROR(VLOOKUP($I326,'Institution Evaluation'!$A$55:$F$346,2,0),IFERROR(VLOOKUP($I326,'Privacy Analyst Evaluation'!$A$46:$F$120,2,0),""))</f>
        <v/>
      </c>
      <c r="K326" s="63" t="str">
        <f ca="1">IFERROR(VLOOKUP($I326,'Institution Evaluation'!$A$55:$F$346,3,0),IFERROR(VLOOKUP($I326,'Privacy Analyst Evaluation'!$A$46:$F$120,3,0),""))&amp;""</f>
        <v/>
      </c>
      <c r="L326" s="63" t="str">
        <f ca="1">IFERROR(VLOOKUP($I326,'Institution Evaluation'!$A$55:$F$346,4,0),IFERROR(VLOOKUP($I326,'Privacy Analyst Evaluation'!$A$46:$F$120,4,0),""))&amp;""</f>
        <v/>
      </c>
      <c r="M326" s="63" t="str">
        <f ca="1">IFERROR(VLOOKUP($I326,'Institution Evaluation'!$A$55:$F$346,6,0),IFERROR(VLOOKUP($I326,'Privacy Analyst Evaluation'!$A$46:$F$120,6,0),""))&amp;""</f>
        <v/>
      </c>
    </row>
    <row r="327" spans="1:13" x14ac:dyDescent="0.25">
      <c r="A327" s="63" t="str">
        <f>IFERROR(IF($A326+1&gt;'(backend scoring)'!$T$335,"",$A326+1),"")</f>
        <v/>
      </c>
      <c r="B327" s="63" t="e">
        <f ca="1">_xludf.XLOOKUP($A327,'(backend scoring)'!$V$2:$V$333,'(backend scoring)'!$A$2:$A$333,"")</f>
        <v>#NAME?</v>
      </c>
      <c r="C327" s="63" t="str">
        <f ca="1">IFERROR(VLOOKUP($B327,'Institution Evaluation'!$A$55:$F$346,2,0),IFERROR(VLOOKUP($B327,'Privacy Analyst Evaluation'!$A$46:$F$120,2,0),""))&amp;""</f>
        <v/>
      </c>
      <c r="D327" s="63" t="str">
        <f ca="1">IFERROR(VLOOKUP($B327,'Institution Evaluation'!$A$55:$F$346,3,0),IFERROR(VLOOKUP($B327,'Privacy Analyst Evaluation'!$A$46:$F$120,3,0),""))&amp;""</f>
        <v/>
      </c>
      <c r="E327" s="63" t="str">
        <f ca="1">IFERROR(VLOOKUP($B327,'Institution Evaluation'!$A$55:$F$346,4,0),IFERROR(VLOOKUP($B327,'Privacy Analyst Evaluation'!$A$46:$F$120,4,0),""))&amp;""</f>
        <v/>
      </c>
      <c r="F327" s="63" t="str">
        <f ca="1">IFERROR(VLOOKUP($B327,'Institution Evaluation'!$A$55:$F$346,6,0),IFERROR(VLOOKUP($B327,'Privacy Analyst Evaluation'!$A$46:$F$120,6,0),""))&amp;""</f>
        <v/>
      </c>
      <c r="G327" s="227"/>
      <c r="H327" s="63" t="str">
        <f>IFERROR(IF($H326+1&gt;'(backend scoring)'!$Q$335,"",$H326+1),"")</f>
        <v/>
      </c>
      <c r="I327" s="63" t="e">
        <f ca="1">_xludf.XLOOKUP($H327,'(backend scoring)'!$S$2:$S$333,'(backend scoring)'!$A$2:$A$333,"")</f>
        <v>#NAME?</v>
      </c>
      <c r="J327" s="63" t="str">
        <f ca="1">IFERROR(VLOOKUP($I327,'Institution Evaluation'!$A$55:$F$346,2,0),IFERROR(VLOOKUP($I327,'Privacy Analyst Evaluation'!$A$46:$F$120,2,0),""))</f>
        <v/>
      </c>
      <c r="K327" s="63" t="str">
        <f ca="1">IFERROR(VLOOKUP($I327,'Institution Evaluation'!$A$55:$F$346,3,0),IFERROR(VLOOKUP($I327,'Privacy Analyst Evaluation'!$A$46:$F$120,3,0),""))&amp;""</f>
        <v/>
      </c>
      <c r="L327" s="63" t="str">
        <f ca="1">IFERROR(VLOOKUP($I327,'Institution Evaluation'!$A$55:$F$346,4,0),IFERROR(VLOOKUP($I327,'Privacy Analyst Evaluation'!$A$46:$F$120,4,0),""))&amp;""</f>
        <v/>
      </c>
      <c r="M327" s="63" t="str">
        <f ca="1">IFERROR(VLOOKUP($I327,'Institution Evaluation'!$A$55:$F$346,6,0),IFERROR(VLOOKUP($I327,'Privacy Analyst Evaluation'!$A$46:$F$120,6,0),""))&amp;""</f>
        <v/>
      </c>
    </row>
    <row r="328" spans="1:13" x14ac:dyDescent="0.25">
      <c r="A328" s="63" t="str">
        <f>IFERROR(IF($A327+1&gt;'(backend scoring)'!$T$335,"",$A327+1),"")</f>
        <v/>
      </c>
      <c r="B328" s="63" t="e">
        <f ca="1">_xludf.XLOOKUP($A328,'(backend scoring)'!$V$2:$V$333,'(backend scoring)'!$A$2:$A$333,"")</f>
        <v>#NAME?</v>
      </c>
      <c r="C328" s="63" t="str">
        <f ca="1">IFERROR(VLOOKUP($B328,'Institution Evaluation'!$A$55:$F$346,2,0),IFERROR(VLOOKUP($B328,'Privacy Analyst Evaluation'!$A$46:$F$120,2,0),""))&amp;""</f>
        <v/>
      </c>
      <c r="D328" s="63" t="str">
        <f ca="1">IFERROR(VLOOKUP($B328,'Institution Evaluation'!$A$55:$F$346,3,0),IFERROR(VLOOKUP($B328,'Privacy Analyst Evaluation'!$A$46:$F$120,3,0),""))&amp;""</f>
        <v/>
      </c>
      <c r="E328" s="63" t="str">
        <f ca="1">IFERROR(VLOOKUP($B328,'Institution Evaluation'!$A$55:$F$346,4,0),IFERROR(VLOOKUP($B328,'Privacy Analyst Evaluation'!$A$46:$F$120,4,0),""))&amp;""</f>
        <v/>
      </c>
      <c r="F328" s="63" t="str">
        <f ca="1">IFERROR(VLOOKUP($B328,'Institution Evaluation'!$A$55:$F$346,6,0),IFERROR(VLOOKUP($B328,'Privacy Analyst Evaluation'!$A$46:$F$120,6,0),""))&amp;""</f>
        <v/>
      </c>
      <c r="G328" s="227"/>
      <c r="H328" s="63" t="str">
        <f>IFERROR(IF($H327+1&gt;'(backend scoring)'!$Q$335,"",$H327+1),"")</f>
        <v/>
      </c>
      <c r="I328" s="63" t="e">
        <f ca="1">_xludf.XLOOKUP($H328,'(backend scoring)'!$S$2:$S$333,'(backend scoring)'!$A$2:$A$333,"")</f>
        <v>#NAME?</v>
      </c>
      <c r="J328" s="63" t="str">
        <f ca="1">IFERROR(VLOOKUP($I328,'Institution Evaluation'!$A$55:$F$346,2,0),IFERROR(VLOOKUP($I328,'Privacy Analyst Evaluation'!$A$46:$F$120,2,0),""))</f>
        <v/>
      </c>
      <c r="K328" s="63" t="str">
        <f ca="1">IFERROR(VLOOKUP($I328,'Institution Evaluation'!$A$55:$F$346,3,0),IFERROR(VLOOKUP($I328,'Privacy Analyst Evaluation'!$A$46:$F$120,3,0),""))&amp;""</f>
        <v/>
      </c>
      <c r="L328" s="63" t="str">
        <f ca="1">IFERROR(VLOOKUP($I328,'Institution Evaluation'!$A$55:$F$346,4,0),IFERROR(VLOOKUP($I328,'Privacy Analyst Evaluation'!$A$46:$F$120,4,0),""))&amp;""</f>
        <v/>
      </c>
      <c r="M328" s="63" t="str">
        <f ca="1">IFERROR(VLOOKUP($I328,'Institution Evaluation'!$A$55:$F$346,6,0),IFERROR(VLOOKUP($I328,'Privacy Analyst Evaluation'!$A$46:$F$120,6,0),""))&amp;""</f>
        <v/>
      </c>
    </row>
    <row r="329" spans="1:13" x14ac:dyDescent="0.25">
      <c r="A329" s="63" t="str">
        <f>IFERROR(IF($A328+1&gt;'(backend scoring)'!$T$335,"",$A328+1),"")</f>
        <v/>
      </c>
      <c r="B329" s="63" t="e">
        <f ca="1">_xludf.XLOOKUP($A329,'(backend scoring)'!$V$2:$V$333,'(backend scoring)'!$A$2:$A$333,"")</f>
        <v>#NAME?</v>
      </c>
      <c r="C329" s="63" t="str">
        <f ca="1">IFERROR(VLOOKUP($B329,'Institution Evaluation'!$A$55:$F$346,2,0),IFERROR(VLOOKUP($B329,'Privacy Analyst Evaluation'!$A$46:$F$120,2,0),""))&amp;""</f>
        <v/>
      </c>
      <c r="D329" s="63" t="str">
        <f ca="1">IFERROR(VLOOKUP($B329,'Institution Evaluation'!$A$55:$F$346,3,0),IFERROR(VLOOKUP($B329,'Privacy Analyst Evaluation'!$A$46:$F$120,3,0),""))&amp;""</f>
        <v/>
      </c>
      <c r="E329" s="63" t="str">
        <f ca="1">IFERROR(VLOOKUP($B329,'Institution Evaluation'!$A$55:$F$346,4,0),IFERROR(VLOOKUP($B329,'Privacy Analyst Evaluation'!$A$46:$F$120,4,0),""))&amp;""</f>
        <v/>
      </c>
      <c r="F329" s="63" t="str">
        <f ca="1">IFERROR(VLOOKUP($B329,'Institution Evaluation'!$A$55:$F$346,6,0),IFERROR(VLOOKUP($B329,'Privacy Analyst Evaluation'!$A$46:$F$120,6,0),""))&amp;""</f>
        <v/>
      </c>
      <c r="G329" s="227"/>
      <c r="H329" s="63" t="str">
        <f>IFERROR(IF($H328+1&gt;'(backend scoring)'!$Q$335,"",$H328+1),"")</f>
        <v/>
      </c>
      <c r="I329" s="63" t="e">
        <f ca="1">_xludf.XLOOKUP($H329,'(backend scoring)'!$S$2:$S$333,'(backend scoring)'!$A$2:$A$333,"")</f>
        <v>#NAME?</v>
      </c>
      <c r="J329" s="63" t="str">
        <f ca="1">IFERROR(VLOOKUP($I329,'Institution Evaluation'!$A$55:$F$346,2,0),IFERROR(VLOOKUP($I329,'Privacy Analyst Evaluation'!$A$46:$F$120,2,0),""))</f>
        <v/>
      </c>
      <c r="K329" s="63" t="str">
        <f ca="1">IFERROR(VLOOKUP($I329,'Institution Evaluation'!$A$55:$F$346,3,0),IFERROR(VLOOKUP($I329,'Privacy Analyst Evaluation'!$A$46:$F$120,3,0),""))&amp;""</f>
        <v/>
      </c>
      <c r="L329" s="63" t="str">
        <f ca="1">IFERROR(VLOOKUP($I329,'Institution Evaluation'!$A$55:$F$346,4,0),IFERROR(VLOOKUP($I329,'Privacy Analyst Evaluation'!$A$46:$F$120,4,0),""))&amp;""</f>
        <v/>
      </c>
      <c r="M329" s="63" t="str">
        <f ca="1">IFERROR(VLOOKUP($I329,'Institution Evaluation'!$A$55:$F$346,6,0),IFERROR(VLOOKUP($I329,'Privacy Analyst Evaluation'!$A$46:$F$120,6,0),""))&amp;""</f>
        <v/>
      </c>
    </row>
    <row r="330" spans="1:13" x14ac:dyDescent="0.25">
      <c r="A330" s="63" t="str">
        <f>IFERROR(IF($A329+1&gt;'(backend scoring)'!$T$335,"",$A329+1),"")</f>
        <v/>
      </c>
      <c r="B330" s="63" t="e">
        <f ca="1">_xludf.XLOOKUP($A330,'(backend scoring)'!$V$2:$V$333,'(backend scoring)'!$A$2:$A$333,"")</f>
        <v>#NAME?</v>
      </c>
      <c r="C330" s="63" t="str">
        <f ca="1">IFERROR(VLOOKUP($B330,'Institution Evaluation'!$A$55:$F$346,2,0),IFERROR(VLOOKUP($B330,'Privacy Analyst Evaluation'!$A$46:$F$120,2,0),""))&amp;""</f>
        <v/>
      </c>
      <c r="D330" s="63" t="str">
        <f ca="1">IFERROR(VLOOKUP($B330,'Institution Evaluation'!$A$55:$F$346,3,0),IFERROR(VLOOKUP($B330,'Privacy Analyst Evaluation'!$A$46:$F$120,3,0),""))&amp;""</f>
        <v/>
      </c>
      <c r="E330" s="63" t="str">
        <f ca="1">IFERROR(VLOOKUP($B330,'Institution Evaluation'!$A$55:$F$346,4,0),IFERROR(VLOOKUP($B330,'Privacy Analyst Evaluation'!$A$46:$F$120,4,0),""))&amp;""</f>
        <v/>
      </c>
      <c r="F330" s="63" t="str">
        <f ca="1">IFERROR(VLOOKUP($B330,'Institution Evaluation'!$A$55:$F$346,6,0),IFERROR(VLOOKUP($B330,'Privacy Analyst Evaluation'!$A$46:$F$120,6,0),""))&amp;""</f>
        <v/>
      </c>
      <c r="G330" s="227"/>
      <c r="H330" s="63" t="str">
        <f>IFERROR(IF($H329+1&gt;'(backend scoring)'!$Q$335,"",$H329+1),"")</f>
        <v/>
      </c>
      <c r="I330" s="63" t="e">
        <f ca="1">_xludf.XLOOKUP($H330,'(backend scoring)'!$S$2:$S$333,'(backend scoring)'!$A$2:$A$333,"")</f>
        <v>#NAME?</v>
      </c>
      <c r="J330" s="63" t="str">
        <f ca="1">IFERROR(VLOOKUP($I330,'Institution Evaluation'!$A$55:$F$346,2,0),IFERROR(VLOOKUP($I330,'Privacy Analyst Evaluation'!$A$46:$F$120,2,0),""))</f>
        <v/>
      </c>
      <c r="K330" s="63" t="str">
        <f ca="1">IFERROR(VLOOKUP($I330,'Institution Evaluation'!$A$55:$F$346,3,0),IFERROR(VLOOKUP($I330,'Privacy Analyst Evaluation'!$A$46:$F$120,3,0),""))&amp;""</f>
        <v/>
      </c>
      <c r="L330" s="63" t="str">
        <f ca="1">IFERROR(VLOOKUP($I330,'Institution Evaluation'!$A$55:$F$346,4,0),IFERROR(VLOOKUP($I330,'Privacy Analyst Evaluation'!$A$46:$F$120,4,0),""))&amp;""</f>
        <v/>
      </c>
      <c r="M330" s="63" t="str">
        <f ca="1">IFERROR(VLOOKUP($I330,'Institution Evaluation'!$A$55:$F$346,6,0),IFERROR(VLOOKUP($I330,'Privacy Analyst Evaluation'!$A$46:$F$120,6,0),""))&amp;""</f>
        <v/>
      </c>
    </row>
    <row r="331" spans="1:13" x14ac:dyDescent="0.25">
      <c r="A331" s="63" t="str">
        <f>IFERROR(IF($A330+1&gt;'(backend scoring)'!$T$335,"",$A330+1),"")</f>
        <v/>
      </c>
      <c r="B331" s="63" t="e">
        <f ca="1">_xludf.XLOOKUP($A331,'(backend scoring)'!$V$2:$V$333,'(backend scoring)'!$A$2:$A$333,"")</f>
        <v>#NAME?</v>
      </c>
      <c r="C331" s="63" t="str">
        <f ca="1">IFERROR(VLOOKUP($B331,'Institution Evaluation'!$A$55:$F$346,2,0),IFERROR(VLOOKUP($B331,'Privacy Analyst Evaluation'!$A$46:$F$120,2,0),""))&amp;""</f>
        <v/>
      </c>
      <c r="D331" s="63" t="str">
        <f ca="1">IFERROR(VLOOKUP($B331,'Institution Evaluation'!$A$55:$F$346,3,0),IFERROR(VLOOKUP($B331,'Privacy Analyst Evaluation'!$A$46:$F$120,3,0),""))&amp;""</f>
        <v/>
      </c>
      <c r="E331" s="63" t="str">
        <f ca="1">IFERROR(VLOOKUP($B331,'Institution Evaluation'!$A$55:$F$346,4,0),IFERROR(VLOOKUP($B331,'Privacy Analyst Evaluation'!$A$46:$F$120,4,0),""))&amp;""</f>
        <v/>
      </c>
      <c r="F331" s="63" t="str">
        <f ca="1">IFERROR(VLOOKUP($B331,'Institution Evaluation'!$A$55:$F$346,6,0),IFERROR(VLOOKUP($B331,'Privacy Analyst Evaluation'!$A$46:$F$120,6,0),""))&amp;""</f>
        <v/>
      </c>
      <c r="G331" s="227"/>
      <c r="H331" s="63" t="str">
        <f>IFERROR(IF($H330+1&gt;'(backend scoring)'!$Q$335,"",$H330+1),"")</f>
        <v/>
      </c>
      <c r="I331" s="63" t="e">
        <f ca="1">_xludf.XLOOKUP($H331,'(backend scoring)'!$S$2:$S$333,'(backend scoring)'!$A$2:$A$333,"")</f>
        <v>#NAME?</v>
      </c>
      <c r="J331" s="63" t="str">
        <f ca="1">IFERROR(VLOOKUP($I331,'Institution Evaluation'!$A$55:$F$346,2,0),IFERROR(VLOOKUP($I331,'Privacy Analyst Evaluation'!$A$46:$F$120,2,0),""))</f>
        <v/>
      </c>
      <c r="K331" s="63" t="str">
        <f ca="1">IFERROR(VLOOKUP($I331,'Institution Evaluation'!$A$55:$F$346,3,0),IFERROR(VLOOKUP($I331,'Privacy Analyst Evaluation'!$A$46:$F$120,3,0),""))&amp;""</f>
        <v/>
      </c>
      <c r="L331" s="63" t="str">
        <f ca="1">IFERROR(VLOOKUP($I331,'Institution Evaluation'!$A$55:$F$346,4,0),IFERROR(VLOOKUP($I331,'Privacy Analyst Evaluation'!$A$46:$F$120,4,0),""))&amp;""</f>
        <v/>
      </c>
      <c r="M331" s="63" t="str">
        <f ca="1">IFERROR(VLOOKUP($I331,'Institution Evaluation'!$A$55:$F$346,6,0),IFERROR(VLOOKUP($I331,'Privacy Analyst Evaluation'!$A$46:$F$120,6,0),""))&amp;""</f>
        <v/>
      </c>
    </row>
    <row r="332" spans="1:13" x14ac:dyDescent="0.25">
      <c r="A332" s="63" t="str">
        <f>IFERROR(IF($A331+1&gt;'(backend scoring)'!$T$335,"",$A331+1),"")</f>
        <v/>
      </c>
      <c r="B332" s="63" t="e">
        <f ca="1">_xludf.XLOOKUP($A332,'(backend scoring)'!$V$2:$V$333,'(backend scoring)'!$A$2:$A$333,"")</f>
        <v>#NAME?</v>
      </c>
      <c r="C332" s="63" t="str">
        <f ca="1">IFERROR(VLOOKUP($B332,'Institution Evaluation'!$A$55:$F$346,2,0),IFERROR(VLOOKUP($B332,'Privacy Analyst Evaluation'!$A$46:$F$120,2,0),""))&amp;""</f>
        <v/>
      </c>
      <c r="D332" s="63" t="str">
        <f ca="1">IFERROR(VLOOKUP($B332,'Institution Evaluation'!$A$55:$F$346,3,0),IFERROR(VLOOKUP($B332,'Privacy Analyst Evaluation'!$A$46:$F$120,3,0),""))&amp;""</f>
        <v/>
      </c>
      <c r="E332" s="63" t="str">
        <f ca="1">IFERROR(VLOOKUP($B332,'Institution Evaluation'!$A$55:$F$346,4,0),IFERROR(VLOOKUP($B332,'Privacy Analyst Evaluation'!$A$46:$F$120,4,0),""))&amp;""</f>
        <v/>
      </c>
      <c r="F332" s="63" t="str">
        <f ca="1">IFERROR(VLOOKUP($B332,'Institution Evaluation'!$A$55:$F$346,6,0),IFERROR(VLOOKUP($B332,'Privacy Analyst Evaluation'!$A$46:$F$120,6,0),""))&amp;""</f>
        <v/>
      </c>
      <c r="G332" s="227"/>
      <c r="H332" s="63" t="str">
        <f>IFERROR(IF($H331+1&gt;'(backend scoring)'!$Q$335,"",$H331+1),"")</f>
        <v/>
      </c>
      <c r="I332" s="63" t="e">
        <f ca="1">_xludf.XLOOKUP($H332,'(backend scoring)'!$S$2:$S$333,'(backend scoring)'!$A$2:$A$333,"")</f>
        <v>#NAME?</v>
      </c>
      <c r="J332" s="63" t="str">
        <f ca="1">IFERROR(VLOOKUP($I332,'Institution Evaluation'!$A$55:$F$346,2,0),IFERROR(VLOOKUP($I332,'Privacy Analyst Evaluation'!$A$46:$F$120,2,0),""))</f>
        <v/>
      </c>
      <c r="K332" s="63" t="str">
        <f ca="1">IFERROR(VLOOKUP($I332,'Institution Evaluation'!$A$55:$F$346,3,0),IFERROR(VLOOKUP($I332,'Privacy Analyst Evaluation'!$A$46:$F$120,3,0),""))&amp;""</f>
        <v/>
      </c>
      <c r="L332" s="63" t="str">
        <f ca="1">IFERROR(VLOOKUP($I332,'Institution Evaluation'!$A$55:$F$346,4,0),IFERROR(VLOOKUP($I332,'Privacy Analyst Evaluation'!$A$46:$F$120,4,0),""))&amp;""</f>
        <v/>
      </c>
      <c r="M332" s="63" t="str">
        <f ca="1">IFERROR(VLOOKUP($I332,'Institution Evaluation'!$A$55:$F$346,6,0),IFERROR(VLOOKUP($I332,'Privacy Analyst Evaluation'!$A$46:$F$120,6,0),""))&amp;""</f>
        <v/>
      </c>
    </row>
    <row r="333" spans="1:13" x14ac:dyDescent="0.25">
      <c r="A333" s="63" t="str">
        <f>IFERROR(IF($A332+1&gt;'(backend scoring)'!$T$335,"",$A332+1),"")</f>
        <v/>
      </c>
      <c r="B333" s="63" t="e">
        <f ca="1">_xludf.XLOOKUP($A333,'(backend scoring)'!$V$2:$V$333,'(backend scoring)'!$A$2:$A$333,"")</f>
        <v>#NAME?</v>
      </c>
      <c r="C333" s="63" t="str">
        <f ca="1">IFERROR(VLOOKUP($B333,'Institution Evaluation'!$A$55:$F$346,2,0),IFERROR(VLOOKUP($B333,'Privacy Analyst Evaluation'!$A$46:$F$120,2,0),""))&amp;""</f>
        <v/>
      </c>
      <c r="D333" s="63" t="str">
        <f ca="1">IFERROR(VLOOKUP($B333,'Institution Evaluation'!$A$55:$F$346,3,0),IFERROR(VLOOKUP($B333,'Privacy Analyst Evaluation'!$A$46:$F$120,3,0),""))&amp;""</f>
        <v/>
      </c>
      <c r="E333" s="63" t="str">
        <f ca="1">IFERROR(VLOOKUP($B333,'Institution Evaluation'!$A$55:$F$346,4,0),IFERROR(VLOOKUP($B333,'Privacy Analyst Evaluation'!$A$46:$F$120,4,0),""))&amp;""</f>
        <v/>
      </c>
      <c r="F333" s="63" t="str">
        <f ca="1">IFERROR(VLOOKUP($B333,'Institution Evaluation'!$A$55:$F$346,6,0),IFERROR(VLOOKUP($B333,'Privacy Analyst Evaluation'!$A$46:$F$120,6,0),""))&amp;""</f>
        <v/>
      </c>
      <c r="G333" s="227"/>
      <c r="H333" s="63" t="str">
        <f>IFERROR(IF($H332+1&gt;'(backend scoring)'!$Q$335,"",$H332+1),"")</f>
        <v/>
      </c>
      <c r="I333" s="63" t="e">
        <f ca="1">_xludf.XLOOKUP($H333,'(backend scoring)'!$S$2:$S$333,'(backend scoring)'!$A$2:$A$333,"")</f>
        <v>#NAME?</v>
      </c>
      <c r="J333" s="63" t="str">
        <f ca="1">IFERROR(VLOOKUP($I333,'Institution Evaluation'!$A$55:$F$346,2,0),IFERROR(VLOOKUP($I333,'Privacy Analyst Evaluation'!$A$46:$F$120,2,0),""))</f>
        <v/>
      </c>
      <c r="K333" s="63" t="str">
        <f ca="1">IFERROR(VLOOKUP($I333,'Institution Evaluation'!$A$55:$F$346,3,0),IFERROR(VLOOKUP($I333,'Privacy Analyst Evaluation'!$A$46:$F$120,3,0),""))&amp;""</f>
        <v/>
      </c>
      <c r="L333" s="63" t="str">
        <f ca="1">IFERROR(VLOOKUP($I333,'Institution Evaluation'!$A$55:$F$346,4,0),IFERROR(VLOOKUP($I333,'Privacy Analyst Evaluation'!$A$46:$F$120,4,0),""))&amp;""</f>
        <v/>
      </c>
      <c r="M333" s="63" t="str">
        <f ca="1">IFERROR(VLOOKUP($I333,'Institution Evaluation'!$A$55:$F$346,6,0),IFERROR(VLOOKUP($I333,'Privacy Analyst Evaluation'!$A$46:$F$120,6,0),""))&amp;""</f>
        <v/>
      </c>
    </row>
    <row r="334" spans="1:13" x14ac:dyDescent="0.25">
      <c r="A334" s="63" t="str">
        <f>IFERROR(IF($A333+1&gt;'(backend scoring)'!$T$335,"",$A333+1),"")</f>
        <v/>
      </c>
      <c r="B334" s="63" t="e">
        <f ca="1">_xludf.XLOOKUP($A334,'(backend scoring)'!$V$2:$V$333,'(backend scoring)'!$A$2:$A$333,"")</f>
        <v>#NAME?</v>
      </c>
      <c r="C334" s="63" t="str">
        <f ca="1">IFERROR(VLOOKUP($B334,'Institution Evaluation'!$A$55:$F$346,2,0),IFERROR(VLOOKUP($B334,'Privacy Analyst Evaluation'!$A$46:$F$120,2,0),""))&amp;""</f>
        <v/>
      </c>
      <c r="D334" s="63" t="str">
        <f ca="1">IFERROR(VLOOKUP($B334,'Institution Evaluation'!$A$55:$F$346,3,0),IFERROR(VLOOKUP($B334,'Privacy Analyst Evaluation'!$A$46:$F$120,3,0),""))&amp;""</f>
        <v/>
      </c>
      <c r="E334" s="63" t="str">
        <f ca="1">IFERROR(VLOOKUP($B334,'Institution Evaluation'!$A$55:$F$346,4,0),IFERROR(VLOOKUP($B334,'Privacy Analyst Evaluation'!$A$46:$F$120,4,0),""))&amp;""</f>
        <v/>
      </c>
      <c r="F334" s="63" t="str">
        <f ca="1">IFERROR(VLOOKUP($B334,'Institution Evaluation'!$A$55:$F$346,6,0),IFERROR(VLOOKUP($B334,'Privacy Analyst Evaluation'!$A$46:$F$120,6,0),""))&amp;""</f>
        <v/>
      </c>
      <c r="G334" s="227"/>
      <c r="H334" s="63" t="str">
        <f>IFERROR(IF($H333+1&gt;'(backend scoring)'!$Q$335,"",$H333+1),"")</f>
        <v/>
      </c>
      <c r="I334" s="63" t="e">
        <f ca="1">_xludf.XLOOKUP($H334,'(backend scoring)'!$S$2:$S$333,'(backend scoring)'!$A$2:$A$333,"")</f>
        <v>#NAME?</v>
      </c>
      <c r="J334" s="63" t="str">
        <f ca="1">IFERROR(VLOOKUP($I334,'Institution Evaluation'!$A$55:$F$346,2,0),IFERROR(VLOOKUP($I334,'Privacy Analyst Evaluation'!$A$46:$F$120,2,0),""))</f>
        <v/>
      </c>
      <c r="K334" s="63" t="str">
        <f ca="1">IFERROR(VLOOKUP($I334,'Institution Evaluation'!$A$55:$F$346,3,0),IFERROR(VLOOKUP($I334,'Privacy Analyst Evaluation'!$A$46:$F$120,3,0),""))&amp;""</f>
        <v/>
      </c>
      <c r="L334" s="63" t="str">
        <f ca="1">IFERROR(VLOOKUP($I334,'Institution Evaluation'!$A$55:$F$346,4,0),IFERROR(VLOOKUP($I334,'Privacy Analyst Evaluation'!$A$46:$F$120,4,0),""))&amp;""</f>
        <v/>
      </c>
      <c r="M334" s="63" t="str">
        <f ca="1">IFERROR(VLOOKUP($I334,'Institution Evaluation'!$A$55:$F$346,6,0),IFERROR(VLOOKUP($I334,'Privacy Analyst Evaluation'!$A$46:$F$120,6,0),""))&amp;""</f>
        <v/>
      </c>
    </row>
    <row r="335" spans="1:13" x14ac:dyDescent="0.25">
      <c r="A335" s="63" t="str">
        <f>IFERROR(IF($A334+1&gt;'(backend scoring)'!$T$335,"",$A334+1),"")</f>
        <v/>
      </c>
      <c r="B335" s="63" t="e">
        <f ca="1">_xludf.XLOOKUP($A335,'(backend scoring)'!$V$2:$V$333,'(backend scoring)'!$A$2:$A$333,"")</f>
        <v>#NAME?</v>
      </c>
      <c r="C335" s="63" t="str">
        <f ca="1">IFERROR(VLOOKUP($B335,'Institution Evaluation'!$A$55:$F$346,2,0),IFERROR(VLOOKUP($B335,'Privacy Analyst Evaluation'!$A$46:$F$120,2,0),""))&amp;""</f>
        <v/>
      </c>
      <c r="D335" s="63" t="str">
        <f ca="1">IFERROR(VLOOKUP($B335,'Institution Evaluation'!$A$55:$F$346,3,0),IFERROR(VLOOKUP($B335,'Privacy Analyst Evaluation'!$A$46:$F$120,3,0),""))&amp;""</f>
        <v/>
      </c>
      <c r="E335" s="63" t="str">
        <f ca="1">IFERROR(VLOOKUP($B335,'Institution Evaluation'!$A$55:$F$346,4,0),IFERROR(VLOOKUP($B335,'Privacy Analyst Evaluation'!$A$46:$F$120,4,0),""))&amp;""</f>
        <v/>
      </c>
      <c r="F335" s="63" t="str">
        <f ca="1">IFERROR(VLOOKUP($B335,'Institution Evaluation'!$A$55:$F$346,6,0),IFERROR(VLOOKUP($B335,'Privacy Analyst Evaluation'!$A$46:$F$120,6,0),""))&amp;""</f>
        <v/>
      </c>
      <c r="G335" s="227"/>
      <c r="H335" s="63" t="str">
        <f>IFERROR(IF($H334+1&gt;'(backend scoring)'!$Q$335,"",$H334+1),"")</f>
        <v/>
      </c>
      <c r="I335" s="63" t="e">
        <f ca="1">_xludf.XLOOKUP($H335,'(backend scoring)'!$S$2:$S$333,'(backend scoring)'!$A$2:$A$333,"")</f>
        <v>#NAME?</v>
      </c>
      <c r="J335" s="63" t="str">
        <f ca="1">IFERROR(VLOOKUP($I335,'Institution Evaluation'!$A$55:$F$346,2,0),IFERROR(VLOOKUP($I335,'Privacy Analyst Evaluation'!$A$46:$F$120,2,0),""))</f>
        <v/>
      </c>
      <c r="K335" s="63" t="str">
        <f ca="1">IFERROR(VLOOKUP($I335,'Institution Evaluation'!$A$55:$F$346,3,0),IFERROR(VLOOKUP($I335,'Privacy Analyst Evaluation'!$A$46:$F$120,3,0),""))&amp;""</f>
        <v/>
      </c>
      <c r="L335" s="63" t="str">
        <f ca="1">IFERROR(VLOOKUP($I335,'Institution Evaluation'!$A$55:$F$346,4,0),IFERROR(VLOOKUP($I335,'Privacy Analyst Evaluation'!$A$46:$F$120,4,0),""))&amp;""</f>
        <v/>
      </c>
      <c r="M335" s="63" t="str">
        <f ca="1">IFERROR(VLOOKUP($I335,'Institution Evaluation'!$A$55:$F$346,6,0),IFERROR(VLOOKUP($I335,'Privacy Analyst Evaluation'!$A$46:$F$120,6,0),""))&amp;""</f>
        <v/>
      </c>
    </row>
    <row r="336" spans="1:13" x14ac:dyDescent="0.25">
      <c r="A336" s="63" t="str">
        <f>IFERROR(IF($A335+1&gt;'(backend scoring)'!$T$335,"",$A335+1),"")</f>
        <v/>
      </c>
      <c r="B336" s="63" t="e">
        <f ca="1">_xludf.XLOOKUP($A336,'(backend scoring)'!$V$2:$V$333,'(backend scoring)'!$A$2:$A$333,"")</f>
        <v>#NAME?</v>
      </c>
      <c r="C336" s="63" t="str">
        <f ca="1">IFERROR(VLOOKUP($B336,'Institution Evaluation'!$A$55:$F$346,2,0),IFERROR(VLOOKUP($B336,'Privacy Analyst Evaluation'!$A$46:$F$120,2,0),""))&amp;""</f>
        <v/>
      </c>
      <c r="D336" s="63" t="str">
        <f ca="1">IFERROR(VLOOKUP($B336,'Institution Evaluation'!$A$55:$F$346,3,0),IFERROR(VLOOKUP($B336,'Privacy Analyst Evaluation'!$A$46:$F$120,3,0),""))&amp;""</f>
        <v/>
      </c>
      <c r="E336" s="63" t="str">
        <f ca="1">IFERROR(VLOOKUP($B336,'Institution Evaluation'!$A$55:$F$346,4,0),IFERROR(VLOOKUP($B336,'Privacy Analyst Evaluation'!$A$46:$F$120,4,0),""))&amp;""</f>
        <v/>
      </c>
      <c r="F336" s="63" t="str">
        <f ca="1">IFERROR(VLOOKUP($B336,'Institution Evaluation'!$A$55:$F$346,6,0),IFERROR(VLOOKUP($B336,'Privacy Analyst Evaluation'!$A$46:$F$120,6,0),""))&amp;""</f>
        <v/>
      </c>
      <c r="G336" s="227"/>
      <c r="H336" s="63" t="str">
        <f>IFERROR(IF($H335+1&gt;'(backend scoring)'!$Q$335,"",$H335+1),"")</f>
        <v/>
      </c>
      <c r="I336" s="63" t="e">
        <f ca="1">_xludf.XLOOKUP($H336,'(backend scoring)'!$S$2:$S$333,'(backend scoring)'!$A$2:$A$333,"")</f>
        <v>#NAME?</v>
      </c>
      <c r="J336" s="63" t="str">
        <f ca="1">IFERROR(VLOOKUP($I336,'Institution Evaluation'!$A$55:$F$346,2,0),IFERROR(VLOOKUP($I336,'Privacy Analyst Evaluation'!$A$46:$F$120,2,0),""))</f>
        <v/>
      </c>
      <c r="K336" s="63" t="str">
        <f ca="1">IFERROR(VLOOKUP($I336,'Institution Evaluation'!$A$55:$F$346,3,0),IFERROR(VLOOKUP($I336,'Privacy Analyst Evaluation'!$A$46:$F$120,3,0),""))&amp;""</f>
        <v/>
      </c>
      <c r="L336" s="63" t="str">
        <f ca="1">IFERROR(VLOOKUP($I336,'Institution Evaluation'!$A$55:$F$346,4,0),IFERROR(VLOOKUP($I336,'Privacy Analyst Evaluation'!$A$46:$F$120,4,0),""))&amp;""</f>
        <v/>
      </c>
      <c r="M336" s="63" t="str">
        <f ca="1">IFERROR(VLOOKUP($I336,'Institution Evaluation'!$A$55:$F$346,6,0),IFERROR(VLOOKUP($I336,'Privacy Analyst Evaluation'!$A$46:$F$120,6,0),""))&amp;""</f>
        <v/>
      </c>
    </row>
    <row r="337" spans="1:13" x14ac:dyDescent="0.25">
      <c r="A337" s="63" t="str">
        <f>IFERROR(IF($A336+1&gt;'(backend scoring)'!$T$335,"",$A336+1),"")</f>
        <v/>
      </c>
      <c r="B337" s="63" t="e">
        <f ca="1">_xludf.XLOOKUP($A337,'(backend scoring)'!$V$2:$V$333,'(backend scoring)'!$A$2:$A$333,"")</f>
        <v>#NAME?</v>
      </c>
      <c r="C337" s="63" t="str">
        <f ca="1">IFERROR(VLOOKUP($B337,'Institution Evaluation'!$A$55:$F$346,2,0),IFERROR(VLOOKUP($B337,'Privacy Analyst Evaluation'!$A$46:$F$120,2,0),""))&amp;""</f>
        <v/>
      </c>
      <c r="D337" s="63" t="str">
        <f ca="1">IFERROR(VLOOKUP($B337,'Institution Evaluation'!$A$55:$F$346,3,0),IFERROR(VLOOKUP($B337,'Privacy Analyst Evaluation'!$A$46:$F$120,3,0),""))&amp;""</f>
        <v/>
      </c>
      <c r="E337" s="63" t="str">
        <f ca="1">IFERROR(VLOOKUP($B337,'Institution Evaluation'!$A$55:$F$346,4,0),IFERROR(VLOOKUP($B337,'Privacy Analyst Evaluation'!$A$46:$F$120,4,0),""))&amp;""</f>
        <v/>
      </c>
      <c r="F337" s="63" t="str">
        <f ca="1">IFERROR(VLOOKUP($B337,'Institution Evaluation'!$A$55:$F$346,6,0),IFERROR(VLOOKUP($B337,'Privacy Analyst Evaluation'!$A$46:$F$120,6,0),""))&amp;""</f>
        <v/>
      </c>
      <c r="G337" s="227"/>
      <c r="H337" s="63" t="str">
        <f>IFERROR(IF($H336+1&gt;'(backend scoring)'!$Q$335,"",$H336+1),"")</f>
        <v/>
      </c>
      <c r="I337" s="63" t="e">
        <f ca="1">_xludf.XLOOKUP($H337,'(backend scoring)'!$S$2:$S$333,'(backend scoring)'!$A$2:$A$333,"")</f>
        <v>#NAME?</v>
      </c>
      <c r="J337" s="63" t="str">
        <f ca="1">IFERROR(VLOOKUP($I337,'Institution Evaluation'!$A$55:$F$346,2,0),IFERROR(VLOOKUP($I337,'Privacy Analyst Evaluation'!$A$46:$F$120,2,0),""))</f>
        <v/>
      </c>
      <c r="K337" s="63" t="str">
        <f ca="1">IFERROR(VLOOKUP($I337,'Institution Evaluation'!$A$55:$F$346,3,0),IFERROR(VLOOKUP($I337,'Privacy Analyst Evaluation'!$A$46:$F$120,3,0),""))&amp;""</f>
        <v/>
      </c>
      <c r="L337" s="63" t="str">
        <f ca="1">IFERROR(VLOOKUP($I337,'Institution Evaluation'!$A$55:$F$346,4,0),IFERROR(VLOOKUP($I337,'Privacy Analyst Evaluation'!$A$46:$F$120,4,0),""))&amp;""</f>
        <v/>
      </c>
      <c r="M337" s="63" t="str">
        <f ca="1">IFERROR(VLOOKUP($I337,'Institution Evaluation'!$A$55:$F$346,6,0),IFERROR(VLOOKUP($I337,'Privacy Analyst Evaluation'!$A$46:$F$120,6,0),""))&amp;""</f>
        <v/>
      </c>
    </row>
    <row r="338" spans="1:13" x14ac:dyDescent="0.25">
      <c r="A338" s="63" t="str">
        <f>IFERROR(IF($A337+1&gt;'(backend scoring)'!$T$335,"",$A337+1),"")</f>
        <v/>
      </c>
      <c r="B338" s="63" t="e">
        <f ca="1">_xludf.XLOOKUP($A338,'(backend scoring)'!$V$2:$V$333,'(backend scoring)'!$A$2:$A$333,"")</f>
        <v>#NAME?</v>
      </c>
      <c r="C338" s="63" t="str">
        <f ca="1">IFERROR(VLOOKUP($B338,'Institution Evaluation'!$A$55:$F$346,2,0),IFERROR(VLOOKUP($B338,'Privacy Analyst Evaluation'!$A$46:$F$120,2,0),""))&amp;""</f>
        <v/>
      </c>
      <c r="D338" s="63" t="str">
        <f ca="1">IFERROR(VLOOKUP($B338,'Institution Evaluation'!$A$55:$F$346,3,0),IFERROR(VLOOKUP($B338,'Privacy Analyst Evaluation'!$A$46:$F$120,3,0),""))&amp;""</f>
        <v/>
      </c>
      <c r="E338" s="63" t="str">
        <f ca="1">IFERROR(VLOOKUP($B338,'Institution Evaluation'!$A$55:$F$346,4,0),IFERROR(VLOOKUP($B338,'Privacy Analyst Evaluation'!$A$46:$F$120,4,0),""))&amp;""</f>
        <v/>
      </c>
      <c r="F338" s="63" t="str">
        <f ca="1">IFERROR(VLOOKUP($B338,'Institution Evaluation'!$A$55:$F$346,6,0),IFERROR(VLOOKUP($B338,'Privacy Analyst Evaluation'!$A$46:$F$120,6,0),""))&amp;""</f>
        <v/>
      </c>
      <c r="G338" s="227"/>
      <c r="H338" s="63" t="str">
        <f>IFERROR(IF($H337+1&gt;'(backend scoring)'!$Q$335,"",$H337+1),"")</f>
        <v/>
      </c>
      <c r="I338" s="63" t="e">
        <f ca="1">_xludf.XLOOKUP($H338,'(backend scoring)'!$S$2:$S$333,'(backend scoring)'!$A$2:$A$333,"")</f>
        <v>#NAME?</v>
      </c>
      <c r="J338" s="63" t="str">
        <f ca="1">IFERROR(VLOOKUP($I338,'Institution Evaluation'!$A$55:$F$346,2,0),IFERROR(VLOOKUP($I338,'Privacy Analyst Evaluation'!$A$46:$F$120,2,0),""))</f>
        <v/>
      </c>
      <c r="K338" s="63" t="str">
        <f ca="1">IFERROR(VLOOKUP($I338,'Institution Evaluation'!$A$55:$F$346,3,0),IFERROR(VLOOKUP($I338,'Privacy Analyst Evaluation'!$A$46:$F$120,3,0),""))&amp;""</f>
        <v/>
      </c>
      <c r="L338" s="63" t="str">
        <f ca="1">IFERROR(VLOOKUP($I338,'Institution Evaluation'!$A$55:$F$346,4,0),IFERROR(VLOOKUP($I338,'Privacy Analyst Evaluation'!$A$46:$F$120,4,0),""))&amp;""</f>
        <v/>
      </c>
      <c r="M338" s="63" t="str">
        <f ca="1">IFERROR(VLOOKUP($I338,'Institution Evaluation'!$A$55:$F$346,6,0),IFERROR(VLOOKUP($I338,'Privacy Analyst Evaluation'!$A$46:$F$120,6,0),""))&amp;""</f>
        <v/>
      </c>
    </row>
    <row r="339" spans="1:13" x14ac:dyDescent="0.25">
      <c r="A339" s="63" t="str">
        <f>IFERROR(IF($A338+1&gt;'(backend scoring)'!$T$335,"",$A338+1),"")</f>
        <v/>
      </c>
      <c r="B339" s="63" t="e">
        <f ca="1">_xludf.XLOOKUP($A339,'(backend scoring)'!$V$2:$V$333,'(backend scoring)'!$A$2:$A$333,"")</f>
        <v>#NAME?</v>
      </c>
      <c r="C339" s="63" t="str">
        <f ca="1">IFERROR(VLOOKUP($B339,'Institution Evaluation'!$A$55:$F$346,2,0),IFERROR(VLOOKUP($B339,'Privacy Analyst Evaluation'!$A$46:$F$120,2,0),""))&amp;""</f>
        <v/>
      </c>
      <c r="D339" s="63" t="str">
        <f ca="1">IFERROR(VLOOKUP($B339,'Institution Evaluation'!$A$55:$F$346,3,0),IFERROR(VLOOKUP($B339,'Privacy Analyst Evaluation'!$A$46:$F$120,3,0),""))&amp;""</f>
        <v/>
      </c>
      <c r="E339" s="63" t="str">
        <f ca="1">IFERROR(VLOOKUP($B339,'Institution Evaluation'!$A$55:$F$346,4,0),IFERROR(VLOOKUP($B339,'Privacy Analyst Evaluation'!$A$46:$F$120,4,0),""))&amp;""</f>
        <v/>
      </c>
      <c r="F339" s="63" t="str">
        <f ca="1">IFERROR(VLOOKUP($B339,'Institution Evaluation'!$A$55:$F$346,6,0),IFERROR(VLOOKUP($B339,'Privacy Analyst Evaluation'!$A$46:$F$120,6,0),""))&amp;""</f>
        <v/>
      </c>
      <c r="G339" s="227"/>
      <c r="H339" s="63" t="str">
        <f>IFERROR(IF($H338+1&gt;'(backend scoring)'!$Q$335,"",$H338+1),"")</f>
        <v/>
      </c>
      <c r="I339" s="63" t="e">
        <f ca="1">_xludf.XLOOKUP($H339,'(backend scoring)'!$S$2:$S$333,'(backend scoring)'!$A$2:$A$333,"")</f>
        <v>#NAME?</v>
      </c>
      <c r="J339" s="63" t="str">
        <f ca="1">IFERROR(VLOOKUP($I339,'Institution Evaluation'!$A$55:$F$346,2,0),IFERROR(VLOOKUP($I339,'Privacy Analyst Evaluation'!$A$46:$F$120,2,0),""))</f>
        <v/>
      </c>
      <c r="K339" s="63" t="str">
        <f ca="1">IFERROR(VLOOKUP($I339,'Institution Evaluation'!$A$55:$F$346,3,0),IFERROR(VLOOKUP($I339,'Privacy Analyst Evaluation'!$A$46:$F$120,3,0),""))&amp;""</f>
        <v/>
      </c>
      <c r="L339" s="63" t="str">
        <f ca="1">IFERROR(VLOOKUP($I339,'Institution Evaluation'!$A$55:$F$346,4,0),IFERROR(VLOOKUP($I339,'Privacy Analyst Evaluation'!$A$46:$F$120,4,0),""))&amp;""</f>
        <v/>
      </c>
      <c r="M339" s="63" t="str">
        <f ca="1">IFERROR(VLOOKUP($I339,'Institution Evaluation'!$A$55:$F$346,6,0),IFERROR(VLOOKUP($I339,'Privacy Analyst Evaluation'!$A$46:$F$120,6,0),""))&amp;""</f>
        <v/>
      </c>
    </row>
    <row r="340" spans="1:13" x14ac:dyDescent="0.25">
      <c r="A340" s="63" t="str">
        <f>IFERROR(IF($A339+1&gt;'(backend scoring)'!$T$335,"",$A339+1),"")</f>
        <v/>
      </c>
      <c r="B340" s="63" t="e">
        <f ca="1">_xludf.XLOOKUP($A340,'(backend scoring)'!$V$2:$V$333,'(backend scoring)'!$A$2:$A$333,"")</f>
        <v>#NAME?</v>
      </c>
      <c r="C340" s="63" t="str">
        <f ca="1">IFERROR(VLOOKUP($B340,'Institution Evaluation'!$A$55:$F$346,2,0),IFERROR(VLOOKUP($B340,'Privacy Analyst Evaluation'!$A$46:$F$120,2,0),""))&amp;""</f>
        <v/>
      </c>
      <c r="D340" s="63" t="str">
        <f ca="1">IFERROR(VLOOKUP($B340,'Institution Evaluation'!$A$55:$F$346,3,0),IFERROR(VLOOKUP($B340,'Privacy Analyst Evaluation'!$A$46:$F$120,3,0),""))&amp;""</f>
        <v/>
      </c>
      <c r="E340" s="63" t="str">
        <f ca="1">IFERROR(VLOOKUP($B340,'Institution Evaluation'!$A$55:$F$346,4,0),IFERROR(VLOOKUP($B340,'Privacy Analyst Evaluation'!$A$46:$F$120,4,0),""))&amp;""</f>
        <v/>
      </c>
      <c r="F340" s="63" t="str">
        <f ca="1">IFERROR(VLOOKUP($B340,'Institution Evaluation'!$A$55:$F$346,6,0),IFERROR(VLOOKUP($B340,'Privacy Analyst Evaluation'!$A$46:$F$120,6,0),""))&amp;""</f>
        <v/>
      </c>
      <c r="G340" s="227"/>
      <c r="H340" s="63" t="str">
        <f>IFERROR(IF($H339+1&gt;'(backend scoring)'!$Q$335,"",$H339+1),"")</f>
        <v/>
      </c>
      <c r="I340" s="63" t="e">
        <f ca="1">_xludf.XLOOKUP($H340,'(backend scoring)'!$S$2:$S$333,'(backend scoring)'!$A$2:$A$333,"")</f>
        <v>#NAME?</v>
      </c>
      <c r="J340" s="63" t="str">
        <f ca="1">IFERROR(VLOOKUP($I340,'Institution Evaluation'!$A$55:$F$346,2,0),IFERROR(VLOOKUP($I340,'Privacy Analyst Evaluation'!$A$46:$F$120,2,0),""))</f>
        <v/>
      </c>
      <c r="K340" s="63" t="str">
        <f ca="1">IFERROR(VLOOKUP($I340,'Institution Evaluation'!$A$55:$F$346,3,0),IFERROR(VLOOKUP($I340,'Privacy Analyst Evaluation'!$A$46:$F$120,3,0),""))&amp;""</f>
        <v/>
      </c>
      <c r="L340" s="63" t="str">
        <f ca="1">IFERROR(VLOOKUP($I340,'Institution Evaluation'!$A$55:$F$346,4,0),IFERROR(VLOOKUP($I340,'Privacy Analyst Evaluation'!$A$46:$F$120,4,0),""))&amp;""</f>
        <v/>
      </c>
      <c r="M340" s="63" t="str">
        <f ca="1">IFERROR(VLOOKUP($I340,'Institution Evaluation'!$A$55:$F$346,6,0),IFERROR(VLOOKUP($I340,'Privacy Analyst Evaluation'!$A$46:$F$120,6,0),""))&amp;""</f>
        <v/>
      </c>
    </row>
    <row r="341" spans="1:13" x14ac:dyDescent="0.25">
      <c r="A341" s="63" t="str">
        <f>IFERROR(IF($A340+1&gt;'(backend scoring)'!$T$335,"",$A340+1),"")</f>
        <v/>
      </c>
      <c r="B341" s="63" t="e">
        <f ca="1">_xludf.XLOOKUP($A341,'(backend scoring)'!$V$2:$V$333,'(backend scoring)'!$A$2:$A$333,"")</f>
        <v>#NAME?</v>
      </c>
      <c r="C341" s="63" t="str">
        <f ca="1">IFERROR(VLOOKUP($B341,'Institution Evaluation'!$A$55:$F$346,2,0),IFERROR(VLOOKUP($B341,'Privacy Analyst Evaluation'!$A$46:$F$120,2,0),""))&amp;""</f>
        <v/>
      </c>
      <c r="D341" s="63" t="str">
        <f ca="1">IFERROR(VLOOKUP($B341,'Institution Evaluation'!$A$55:$F$346,3,0),IFERROR(VLOOKUP($B341,'Privacy Analyst Evaluation'!$A$46:$F$120,3,0),""))&amp;""</f>
        <v/>
      </c>
      <c r="E341" s="63" t="str">
        <f ca="1">IFERROR(VLOOKUP($B341,'Institution Evaluation'!$A$55:$F$346,4,0),IFERROR(VLOOKUP($B341,'Privacy Analyst Evaluation'!$A$46:$F$120,4,0),""))&amp;""</f>
        <v/>
      </c>
      <c r="F341" s="63" t="str">
        <f ca="1">IFERROR(VLOOKUP($B341,'Institution Evaluation'!$A$55:$F$346,6,0),IFERROR(VLOOKUP($B341,'Privacy Analyst Evaluation'!$A$46:$F$120,6,0),""))&amp;""</f>
        <v/>
      </c>
      <c r="G341" s="227"/>
      <c r="H341" s="63" t="str">
        <f>IFERROR(IF($H340+1&gt;'(backend scoring)'!$Q$335,"",$H340+1),"")</f>
        <v/>
      </c>
      <c r="I341" s="63" t="e">
        <f ca="1">_xludf.XLOOKUP($H341,'(backend scoring)'!$S$2:$S$333,'(backend scoring)'!$A$2:$A$333,"")</f>
        <v>#NAME?</v>
      </c>
      <c r="J341" s="63" t="str">
        <f ca="1">IFERROR(VLOOKUP($I341,'Institution Evaluation'!$A$55:$F$346,2,0),IFERROR(VLOOKUP($I341,'Privacy Analyst Evaluation'!$A$46:$F$120,2,0),""))</f>
        <v/>
      </c>
      <c r="K341" s="63" t="str">
        <f ca="1">IFERROR(VLOOKUP($I341,'Institution Evaluation'!$A$55:$F$346,3,0),IFERROR(VLOOKUP($I341,'Privacy Analyst Evaluation'!$A$46:$F$120,3,0),""))&amp;""</f>
        <v/>
      </c>
      <c r="L341" s="63" t="str">
        <f ca="1">IFERROR(VLOOKUP($I341,'Institution Evaluation'!$A$55:$F$346,4,0),IFERROR(VLOOKUP($I341,'Privacy Analyst Evaluation'!$A$46:$F$120,4,0),""))&amp;""</f>
        <v/>
      </c>
      <c r="M341" s="63" t="str">
        <f ca="1">IFERROR(VLOOKUP($I341,'Institution Evaluation'!$A$55:$F$346,6,0),IFERROR(VLOOKUP($I341,'Privacy Analyst Evaluation'!$A$46:$F$120,6,0),""))&amp;""</f>
        <v/>
      </c>
    </row>
    <row r="342" spans="1:13" x14ac:dyDescent="0.25">
      <c r="A342" s="63" t="str">
        <f>IFERROR(IF($A341+1&gt;'(backend scoring)'!$T$335,"",$A341+1),"")</f>
        <v/>
      </c>
      <c r="B342" s="63" t="e">
        <f ca="1">_xludf.XLOOKUP($A342,'(backend scoring)'!$V$2:$V$333,'(backend scoring)'!$A$2:$A$333,"")</f>
        <v>#NAME?</v>
      </c>
      <c r="C342" s="63" t="str">
        <f ca="1">IFERROR(VLOOKUP($B342,'Institution Evaluation'!$A$55:$F$346,2,0),IFERROR(VLOOKUP($B342,'Privacy Analyst Evaluation'!$A$46:$F$120,2,0),""))&amp;""</f>
        <v/>
      </c>
      <c r="D342" s="63" t="str">
        <f ca="1">IFERROR(VLOOKUP($B342,'Institution Evaluation'!$A$55:$F$346,3,0),IFERROR(VLOOKUP($B342,'Privacy Analyst Evaluation'!$A$46:$F$120,3,0),""))&amp;""</f>
        <v/>
      </c>
      <c r="E342" s="63" t="str">
        <f ca="1">IFERROR(VLOOKUP($B342,'Institution Evaluation'!$A$55:$F$346,4,0),IFERROR(VLOOKUP($B342,'Privacy Analyst Evaluation'!$A$46:$F$120,4,0),""))&amp;""</f>
        <v/>
      </c>
      <c r="F342" s="63" t="str">
        <f ca="1">IFERROR(VLOOKUP($B342,'Institution Evaluation'!$A$55:$F$346,6,0),IFERROR(VLOOKUP($B342,'Privacy Analyst Evaluation'!$A$46:$F$120,6,0),""))&amp;""</f>
        <v/>
      </c>
      <c r="G342" s="227"/>
      <c r="H342" s="63" t="str">
        <f>IFERROR(IF($H341+1&gt;'(backend scoring)'!$Q$335,"",$H341+1),"")</f>
        <v/>
      </c>
      <c r="I342" s="63" t="e">
        <f ca="1">_xludf.XLOOKUP($H342,'(backend scoring)'!$S$2:$S$333,'(backend scoring)'!$A$2:$A$333,"")</f>
        <v>#NAME?</v>
      </c>
      <c r="J342" s="63" t="str">
        <f ca="1">IFERROR(VLOOKUP($I342,'Institution Evaluation'!$A$55:$F$346,2,0),IFERROR(VLOOKUP($I342,'Privacy Analyst Evaluation'!$A$46:$F$120,2,0),""))</f>
        <v/>
      </c>
      <c r="K342" s="63" t="str">
        <f ca="1">IFERROR(VLOOKUP($I342,'Institution Evaluation'!$A$55:$F$346,3,0),IFERROR(VLOOKUP($I342,'Privacy Analyst Evaluation'!$A$46:$F$120,3,0),""))&amp;""</f>
        <v/>
      </c>
      <c r="L342" s="63" t="str">
        <f ca="1">IFERROR(VLOOKUP($I342,'Institution Evaluation'!$A$55:$F$346,4,0),IFERROR(VLOOKUP($I342,'Privacy Analyst Evaluation'!$A$46:$F$120,4,0),""))&amp;""</f>
        <v/>
      </c>
      <c r="M342" s="63" t="str">
        <f ca="1">IFERROR(VLOOKUP($I342,'Institution Evaluation'!$A$55:$F$346,6,0),IFERROR(VLOOKUP($I342,'Privacy Analyst Evaluation'!$A$46:$F$120,6,0),""))&amp;""</f>
        <v/>
      </c>
    </row>
    <row r="343" spans="1:13" x14ac:dyDescent="0.25">
      <c r="A343" s="63" t="str">
        <f>IFERROR(IF($A342+1&gt;'(backend scoring)'!$T$335,"",$A342+1),"")</f>
        <v/>
      </c>
      <c r="B343" s="63" t="e">
        <f ca="1">_xludf.XLOOKUP($A343,'(backend scoring)'!$V$2:$V$333,'(backend scoring)'!$A$2:$A$333,"")</f>
        <v>#NAME?</v>
      </c>
      <c r="C343" s="63" t="str">
        <f ca="1">IFERROR(VLOOKUP($B343,'Institution Evaluation'!$A$55:$F$346,2,0),IFERROR(VLOOKUP($B343,'Privacy Analyst Evaluation'!$A$46:$F$120,2,0),""))&amp;""</f>
        <v/>
      </c>
      <c r="D343" s="63" t="str">
        <f ca="1">IFERROR(VLOOKUP($B343,'Institution Evaluation'!$A$55:$F$346,3,0),IFERROR(VLOOKUP($B343,'Privacy Analyst Evaluation'!$A$46:$F$120,3,0),""))&amp;""</f>
        <v/>
      </c>
      <c r="E343" s="63" t="str">
        <f ca="1">IFERROR(VLOOKUP($B343,'Institution Evaluation'!$A$55:$F$346,4,0),IFERROR(VLOOKUP($B343,'Privacy Analyst Evaluation'!$A$46:$F$120,4,0),""))&amp;""</f>
        <v/>
      </c>
      <c r="F343" s="63" t="str">
        <f ca="1">IFERROR(VLOOKUP($B343,'Institution Evaluation'!$A$55:$F$346,6,0),IFERROR(VLOOKUP($B343,'Privacy Analyst Evaluation'!$A$46:$F$120,6,0),""))&amp;""</f>
        <v/>
      </c>
      <c r="G343" s="227"/>
      <c r="H343" s="63" t="str">
        <f>IFERROR(IF($H342+1&gt;'(backend scoring)'!$Q$335,"",$H342+1),"")</f>
        <v/>
      </c>
      <c r="I343" s="63" t="e">
        <f ca="1">_xludf.XLOOKUP($H343,'(backend scoring)'!$S$2:$S$333,'(backend scoring)'!$A$2:$A$333,"")</f>
        <v>#NAME?</v>
      </c>
      <c r="J343" s="63" t="str">
        <f ca="1">IFERROR(VLOOKUP($I343,'Institution Evaluation'!$A$55:$F$346,2,0),IFERROR(VLOOKUP($I343,'Privacy Analyst Evaluation'!$A$46:$F$120,2,0),""))</f>
        <v/>
      </c>
      <c r="K343" s="63" t="str">
        <f ca="1">IFERROR(VLOOKUP($I343,'Institution Evaluation'!$A$55:$F$346,3,0),IFERROR(VLOOKUP($I343,'Privacy Analyst Evaluation'!$A$46:$F$120,3,0),""))&amp;""</f>
        <v/>
      </c>
      <c r="L343" s="63" t="str">
        <f ca="1">IFERROR(VLOOKUP($I343,'Institution Evaluation'!$A$55:$F$346,4,0),IFERROR(VLOOKUP($I343,'Privacy Analyst Evaluation'!$A$46:$F$120,4,0),""))&amp;""</f>
        <v/>
      </c>
      <c r="M343" s="63" t="str">
        <f ca="1">IFERROR(VLOOKUP($I343,'Institution Evaluation'!$A$55:$F$346,6,0),IFERROR(VLOOKUP($I343,'Privacy Analyst Evaluation'!$A$46:$F$120,6,0),""))&amp;""</f>
        <v/>
      </c>
    </row>
    <row r="344" spans="1:13" x14ac:dyDescent="0.25">
      <c r="A344" s="63" t="str">
        <f>IFERROR(IF($A343+1&gt;'(backend scoring)'!$T$335,"",$A343+1),"")</f>
        <v/>
      </c>
      <c r="B344" s="63" t="e">
        <f ca="1">_xludf.XLOOKUP($A344,'(backend scoring)'!$V$2:$V$333,'(backend scoring)'!$A$2:$A$333,"")</f>
        <v>#NAME?</v>
      </c>
      <c r="C344" s="63" t="str">
        <f ca="1">IFERROR(VLOOKUP($B344,'Institution Evaluation'!$A$55:$F$346,2,0),IFERROR(VLOOKUP($B344,'Privacy Analyst Evaluation'!$A$46:$F$120,2,0),""))&amp;""</f>
        <v/>
      </c>
      <c r="D344" s="63" t="str">
        <f ca="1">IFERROR(VLOOKUP($B344,'Institution Evaluation'!$A$55:$F$346,3,0),IFERROR(VLOOKUP($B344,'Privacy Analyst Evaluation'!$A$46:$F$120,3,0),""))&amp;""</f>
        <v/>
      </c>
      <c r="E344" s="63" t="str">
        <f ca="1">IFERROR(VLOOKUP($B344,'Institution Evaluation'!$A$55:$F$346,4,0),IFERROR(VLOOKUP($B344,'Privacy Analyst Evaluation'!$A$46:$F$120,4,0),""))&amp;""</f>
        <v/>
      </c>
      <c r="F344" s="63" t="str">
        <f ca="1">IFERROR(VLOOKUP($B344,'Institution Evaluation'!$A$55:$F$346,6,0),IFERROR(VLOOKUP($B344,'Privacy Analyst Evaluation'!$A$46:$F$120,6,0),""))&amp;""</f>
        <v/>
      </c>
      <c r="G344" s="227"/>
      <c r="H344" s="63" t="str">
        <f>IFERROR(IF($H343+1&gt;'(backend scoring)'!$Q$335,"",$H343+1),"")</f>
        <v/>
      </c>
      <c r="I344" s="63" t="e">
        <f ca="1">_xludf.XLOOKUP($H344,'(backend scoring)'!$S$2:$S$333,'(backend scoring)'!$A$2:$A$333,"")</f>
        <v>#NAME?</v>
      </c>
      <c r="J344" s="63" t="str">
        <f ca="1">IFERROR(VLOOKUP($I344,'Institution Evaluation'!$A$55:$F$346,2,0),IFERROR(VLOOKUP($I344,'Privacy Analyst Evaluation'!$A$46:$F$120,2,0),""))</f>
        <v/>
      </c>
      <c r="K344" s="63" t="str">
        <f ca="1">IFERROR(VLOOKUP($I344,'Institution Evaluation'!$A$55:$F$346,3,0),IFERROR(VLOOKUP($I344,'Privacy Analyst Evaluation'!$A$46:$F$120,3,0),""))&amp;""</f>
        <v/>
      </c>
      <c r="L344" s="63" t="str">
        <f ca="1">IFERROR(VLOOKUP($I344,'Institution Evaluation'!$A$55:$F$346,4,0),IFERROR(VLOOKUP($I344,'Privacy Analyst Evaluation'!$A$46:$F$120,4,0),""))&amp;""</f>
        <v/>
      </c>
      <c r="M344" s="63" t="str">
        <f ca="1">IFERROR(VLOOKUP($I344,'Institution Evaluation'!$A$55:$F$346,6,0),IFERROR(VLOOKUP($I344,'Privacy Analyst Evaluation'!$A$46:$F$120,6,0),""))&amp;""</f>
        <v/>
      </c>
    </row>
    <row r="345" spans="1:13" x14ac:dyDescent="0.25">
      <c r="A345" s="63" t="str">
        <f>IFERROR(IF($A344+1&gt;'(backend scoring)'!$T$335,"",$A344+1),"")</f>
        <v/>
      </c>
      <c r="B345" s="63" t="e">
        <f ca="1">_xludf.XLOOKUP($A345,'(backend scoring)'!$V$2:$V$333,'(backend scoring)'!$A$2:$A$333,"")</f>
        <v>#NAME?</v>
      </c>
      <c r="C345" s="63" t="str">
        <f ca="1">IFERROR(VLOOKUP($B345,'Institution Evaluation'!$A$55:$F$346,2,0),IFERROR(VLOOKUP($B345,'Privacy Analyst Evaluation'!$A$46:$F$120,2,0),""))&amp;""</f>
        <v/>
      </c>
      <c r="D345" s="63" t="str">
        <f ca="1">IFERROR(VLOOKUP($B345,'Institution Evaluation'!$A$55:$F$346,3,0),IFERROR(VLOOKUP($B345,'Privacy Analyst Evaluation'!$A$46:$F$120,3,0),""))&amp;""</f>
        <v/>
      </c>
      <c r="E345" s="63" t="str">
        <f ca="1">IFERROR(VLOOKUP($B345,'Institution Evaluation'!$A$55:$F$346,4,0),IFERROR(VLOOKUP($B345,'Privacy Analyst Evaluation'!$A$46:$F$120,4,0),""))&amp;""</f>
        <v/>
      </c>
      <c r="F345" s="63" t="str">
        <f ca="1">IFERROR(VLOOKUP($B345,'Institution Evaluation'!$A$55:$F$346,6,0),IFERROR(VLOOKUP($B345,'Privacy Analyst Evaluation'!$A$46:$F$120,6,0),""))&amp;""</f>
        <v/>
      </c>
      <c r="G345" s="227"/>
      <c r="H345" s="63" t="str">
        <f>IFERROR(IF($H344+1&gt;'(backend scoring)'!$Q$335,"",$H344+1),"")</f>
        <v/>
      </c>
      <c r="I345" s="63" t="e">
        <f ca="1">_xludf.XLOOKUP($H345,'(backend scoring)'!$S$2:$S$333,'(backend scoring)'!$A$2:$A$333,"")</f>
        <v>#NAME?</v>
      </c>
      <c r="J345" s="63" t="str">
        <f ca="1">IFERROR(VLOOKUP($I345,'Institution Evaluation'!$A$55:$F$346,2,0),IFERROR(VLOOKUP($I345,'Privacy Analyst Evaluation'!$A$46:$F$120,2,0),""))</f>
        <v/>
      </c>
      <c r="K345" s="63" t="str">
        <f ca="1">IFERROR(VLOOKUP($I345,'Institution Evaluation'!$A$55:$F$346,3,0),IFERROR(VLOOKUP($I345,'Privacy Analyst Evaluation'!$A$46:$F$120,3,0),""))&amp;""</f>
        <v/>
      </c>
      <c r="L345" s="63" t="str">
        <f ca="1">IFERROR(VLOOKUP($I345,'Institution Evaluation'!$A$55:$F$346,4,0),IFERROR(VLOOKUP($I345,'Privacy Analyst Evaluation'!$A$46:$F$120,4,0),""))&amp;""</f>
        <v/>
      </c>
      <c r="M345" s="63" t="str">
        <f ca="1">IFERROR(VLOOKUP($I345,'Institution Evaluation'!$A$55:$F$346,6,0),IFERROR(VLOOKUP($I345,'Privacy Analyst Evaluation'!$A$46:$F$120,6,0),""))&amp;""</f>
        <v/>
      </c>
    </row>
    <row r="346" spans="1:13" x14ac:dyDescent="0.25">
      <c r="A346" s="63" t="str">
        <f>IFERROR(IF($A345+1&gt;'(backend scoring)'!$T$335,"",$A345+1),"")</f>
        <v/>
      </c>
      <c r="B346" s="63" t="e">
        <f ca="1">_xludf.XLOOKUP($A346,'(backend scoring)'!$V$2:$V$333,'(backend scoring)'!$A$2:$A$333,"")</f>
        <v>#NAME?</v>
      </c>
      <c r="C346" s="63" t="str">
        <f ca="1">IFERROR(VLOOKUP($B346,'Institution Evaluation'!$A$55:$F$346,2,0),IFERROR(VLOOKUP($B346,'Privacy Analyst Evaluation'!$A$46:$F$120,2,0),""))&amp;""</f>
        <v/>
      </c>
      <c r="D346" s="63" t="str">
        <f ca="1">IFERROR(VLOOKUP($B346,'Institution Evaluation'!$A$55:$F$346,3,0),IFERROR(VLOOKUP($B346,'Privacy Analyst Evaluation'!$A$46:$F$120,3,0),""))&amp;""</f>
        <v/>
      </c>
      <c r="E346" s="63" t="str">
        <f ca="1">IFERROR(VLOOKUP($B346,'Institution Evaluation'!$A$55:$F$346,4,0),IFERROR(VLOOKUP($B346,'Privacy Analyst Evaluation'!$A$46:$F$120,4,0),""))&amp;""</f>
        <v/>
      </c>
      <c r="F346" s="63" t="str">
        <f ca="1">IFERROR(VLOOKUP($B346,'Institution Evaluation'!$A$55:$F$346,6,0),IFERROR(VLOOKUP($B346,'Privacy Analyst Evaluation'!$A$46:$F$120,6,0),""))&amp;""</f>
        <v/>
      </c>
      <c r="G346" s="227"/>
      <c r="H346" s="63" t="str">
        <f>IFERROR(IF($H345+1&gt;'(backend scoring)'!$Q$335,"",$H345+1),"")</f>
        <v/>
      </c>
      <c r="I346" s="63" t="e">
        <f ca="1">_xludf.XLOOKUP($H346,'(backend scoring)'!$S$2:$S$333,'(backend scoring)'!$A$2:$A$333,"")</f>
        <v>#NAME?</v>
      </c>
      <c r="J346" s="63" t="str">
        <f ca="1">IFERROR(VLOOKUP($I346,'Institution Evaluation'!$A$55:$F$346,2,0),IFERROR(VLOOKUP($I346,'Privacy Analyst Evaluation'!$A$46:$F$120,2,0),""))</f>
        <v/>
      </c>
      <c r="K346" s="63" t="str">
        <f ca="1">IFERROR(VLOOKUP($I346,'Institution Evaluation'!$A$55:$F$346,3,0),IFERROR(VLOOKUP($I346,'Privacy Analyst Evaluation'!$A$46:$F$120,3,0),""))&amp;""</f>
        <v/>
      </c>
      <c r="L346" s="63" t="str">
        <f ca="1">IFERROR(VLOOKUP($I346,'Institution Evaluation'!$A$55:$F$346,4,0),IFERROR(VLOOKUP($I346,'Privacy Analyst Evaluation'!$A$46:$F$120,4,0),""))&amp;""</f>
        <v/>
      </c>
      <c r="M346" s="63" t="str">
        <f ca="1">IFERROR(VLOOKUP($I346,'Institution Evaluation'!$A$55:$F$346,6,0),IFERROR(VLOOKUP($I346,'Privacy Analyst Evaluation'!$A$46:$F$120,6,0),""))&amp;""</f>
        <v/>
      </c>
    </row>
    <row r="347" spans="1:13" x14ac:dyDescent="0.25">
      <c r="A347" s="63" t="str">
        <f>IFERROR(IF($A346+1&gt;'(backend scoring)'!$T$335,"",$A346+1),"")</f>
        <v/>
      </c>
      <c r="B347" s="63" t="e">
        <f ca="1">_xludf.XLOOKUP($A347,'(backend scoring)'!$V$2:$V$333,'(backend scoring)'!$A$2:$A$333,"")</f>
        <v>#NAME?</v>
      </c>
      <c r="C347" s="63" t="str">
        <f ca="1">IFERROR(VLOOKUP($B347,'Institution Evaluation'!$A$55:$F$346,2,0),IFERROR(VLOOKUP($B347,'Privacy Analyst Evaluation'!$A$46:$F$120,2,0),""))&amp;""</f>
        <v/>
      </c>
      <c r="D347" s="63" t="str">
        <f ca="1">IFERROR(VLOOKUP($B347,'Institution Evaluation'!$A$55:$F$346,3,0),IFERROR(VLOOKUP($B347,'Privacy Analyst Evaluation'!$A$46:$F$120,3,0),""))&amp;""</f>
        <v/>
      </c>
      <c r="E347" s="63" t="str">
        <f ca="1">IFERROR(VLOOKUP($B347,'Institution Evaluation'!$A$55:$F$346,4,0),IFERROR(VLOOKUP($B347,'Privacy Analyst Evaluation'!$A$46:$F$120,4,0),""))&amp;""</f>
        <v/>
      </c>
      <c r="F347" s="63" t="str">
        <f ca="1">IFERROR(VLOOKUP($B347,'Institution Evaluation'!$A$55:$F$346,6,0),IFERROR(VLOOKUP($B347,'Privacy Analyst Evaluation'!$A$46:$F$120,6,0),""))&amp;""</f>
        <v/>
      </c>
      <c r="G347" s="227"/>
      <c r="H347" s="63" t="str">
        <f>IFERROR(IF($H346+1&gt;'(backend scoring)'!$Q$335,"",$H346+1),"")</f>
        <v/>
      </c>
      <c r="I347" s="63" t="e">
        <f ca="1">_xludf.XLOOKUP($H347,'(backend scoring)'!$S$2:$S$333,'(backend scoring)'!$A$2:$A$333,"")</f>
        <v>#NAME?</v>
      </c>
      <c r="J347" s="63" t="str">
        <f ca="1">IFERROR(VLOOKUP($I347,'Institution Evaluation'!$A$55:$F$346,2,0),IFERROR(VLOOKUP($I347,'Privacy Analyst Evaluation'!$A$46:$F$120,2,0),""))</f>
        <v/>
      </c>
      <c r="K347" s="63" t="str">
        <f ca="1">IFERROR(VLOOKUP($I347,'Institution Evaluation'!$A$55:$F$346,3,0),IFERROR(VLOOKUP($I347,'Privacy Analyst Evaluation'!$A$46:$F$120,3,0),""))&amp;""</f>
        <v/>
      </c>
      <c r="L347" s="63" t="str">
        <f ca="1">IFERROR(VLOOKUP($I347,'Institution Evaluation'!$A$55:$F$346,4,0),IFERROR(VLOOKUP($I347,'Privacy Analyst Evaluation'!$A$46:$F$120,4,0),""))&amp;""</f>
        <v/>
      </c>
      <c r="M347" s="63" t="str">
        <f ca="1">IFERROR(VLOOKUP($I347,'Institution Evaluation'!$A$55:$F$346,6,0),IFERROR(VLOOKUP($I347,'Privacy Analyst Evaluation'!$A$46:$F$120,6,0),""))&amp;""</f>
        <v/>
      </c>
    </row>
    <row r="348" spans="1:13" x14ac:dyDescent="0.25">
      <c r="A348" s="63" t="str">
        <f>IFERROR(IF($A347+1&gt;'(backend scoring)'!$T$335,"",$A347+1),"")</f>
        <v/>
      </c>
      <c r="B348" s="63" t="e">
        <f ca="1">_xludf.XLOOKUP($A348,'(backend scoring)'!$V$2:$V$333,'(backend scoring)'!$A$2:$A$333,"")</f>
        <v>#NAME?</v>
      </c>
      <c r="C348" s="63" t="str">
        <f ca="1">IFERROR(VLOOKUP($B348,'Institution Evaluation'!$A$55:$F$346,2,0),IFERROR(VLOOKUP($B348,'Privacy Analyst Evaluation'!$A$46:$F$120,2,0),""))&amp;""</f>
        <v/>
      </c>
      <c r="D348" s="63" t="str">
        <f ca="1">IFERROR(VLOOKUP($B348,'Institution Evaluation'!$A$55:$F$346,3,0),IFERROR(VLOOKUP($B348,'Privacy Analyst Evaluation'!$A$46:$F$120,3,0),""))&amp;""</f>
        <v/>
      </c>
      <c r="E348" s="63" t="str">
        <f ca="1">IFERROR(VLOOKUP($B348,'Institution Evaluation'!$A$55:$F$346,4,0),IFERROR(VLOOKUP($B348,'Privacy Analyst Evaluation'!$A$46:$F$120,4,0),""))&amp;""</f>
        <v/>
      </c>
      <c r="F348" s="63" t="str">
        <f ca="1">IFERROR(VLOOKUP($B348,'Institution Evaluation'!$A$55:$F$346,6,0),IFERROR(VLOOKUP($B348,'Privacy Analyst Evaluation'!$A$46:$F$120,6,0),""))&amp;""</f>
        <v/>
      </c>
      <c r="G348" s="227"/>
      <c r="H348" s="63" t="str">
        <f>IFERROR(IF($H347+1&gt;'(backend scoring)'!$Q$335,"",$H347+1),"")</f>
        <v/>
      </c>
      <c r="I348" s="63" t="e">
        <f ca="1">_xludf.XLOOKUP($H348,'(backend scoring)'!$S$2:$S$333,'(backend scoring)'!$A$2:$A$333,"")</f>
        <v>#NAME?</v>
      </c>
      <c r="J348" s="63" t="str">
        <f ca="1">IFERROR(VLOOKUP($I348,'Institution Evaluation'!$A$55:$F$346,2,0),IFERROR(VLOOKUP($I348,'Privacy Analyst Evaluation'!$A$46:$F$120,2,0),""))</f>
        <v/>
      </c>
      <c r="K348" s="63" t="str">
        <f ca="1">IFERROR(VLOOKUP($I348,'Institution Evaluation'!$A$55:$F$346,3,0),IFERROR(VLOOKUP($I348,'Privacy Analyst Evaluation'!$A$46:$F$120,3,0),""))&amp;""</f>
        <v/>
      </c>
      <c r="L348" s="63" t="str">
        <f ca="1">IFERROR(VLOOKUP($I348,'Institution Evaluation'!$A$55:$F$346,4,0),IFERROR(VLOOKUP($I348,'Privacy Analyst Evaluation'!$A$46:$F$120,4,0),""))&amp;""</f>
        <v/>
      </c>
      <c r="M348" s="63" t="str">
        <f ca="1">IFERROR(VLOOKUP($I348,'Institution Evaluation'!$A$55:$F$346,6,0),IFERROR(VLOOKUP($I348,'Privacy Analyst Evaluation'!$A$46:$F$120,6,0),""))&amp;""</f>
        <v/>
      </c>
    </row>
    <row r="349" spans="1:13" x14ac:dyDescent="0.25">
      <c r="A349" s="63" t="str">
        <f>IFERROR(IF($A348+1&gt;'(backend scoring)'!$T$335,"",$A348+1),"")</f>
        <v/>
      </c>
      <c r="B349" s="63" t="e">
        <f ca="1">_xludf.XLOOKUP($A349,'(backend scoring)'!$V$2:$V$333,'(backend scoring)'!$A$2:$A$333,"")</f>
        <v>#NAME?</v>
      </c>
      <c r="C349" s="63" t="str">
        <f ca="1">IFERROR(VLOOKUP($B349,'Institution Evaluation'!$A$55:$F$346,2,0),IFERROR(VLOOKUP($B349,'Privacy Analyst Evaluation'!$A$46:$F$120,2,0),""))&amp;""</f>
        <v/>
      </c>
      <c r="D349" s="63" t="str">
        <f ca="1">IFERROR(VLOOKUP($B349,'Institution Evaluation'!$A$55:$F$346,3,0),IFERROR(VLOOKUP($B349,'Privacy Analyst Evaluation'!$A$46:$F$120,3,0),""))&amp;""</f>
        <v/>
      </c>
      <c r="E349" s="63" t="str">
        <f ca="1">IFERROR(VLOOKUP($B349,'Institution Evaluation'!$A$55:$F$346,4,0),IFERROR(VLOOKUP($B349,'Privacy Analyst Evaluation'!$A$46:$F$120,4,0),""))&amp;""</f>
        <v/>
      </c>
      <c r="F349" s="63" t="str">
        <f ca="1">IFERROR(VLOOKUP($B349,'Institution Evaluation'!$A$55:$F$346,6,0),IFERROR(VLOOKUP($B349,'Privacy Analyst Evaluation'!$A$46:$F$120,6,0),""))&amp;""</f>
        <v/>
      </c>
      <c r="G349" s="227"/>
      <c r="H349" s="63" t="str">
        <f>IFERROR(IF($H348+1&gt;'(backend scoring)'!$Q$335,"",$H348+1),"")</f>
        <v/>
      </c>
      <c r="I349" s="63" t="e">
        <f ca="1">_xludf.XLOOKUP($H349,'(backend scoring)'!$S$2:$S$333,'(backend scoring)'!$A$2:$A$333,"")</f>
        <v>#NAME?</v>
      </c>
      <c r="J349" s="63" t="str">
        <f ca="1">IFERROR(VLOOKUP($I349,'Institution Evaluation'!$A$55:$F$346,2,0),IFERROR(VLOOKUP($I349,'Privacy Analyst Evaluation'!$A$46:$F$120,2,0),""))</f>
        <v/>
      </c>
      <c r="K349" s="63" t="str">
        <f ca="1">IFERROR(VLOOKUP($I349,'Institution Evaluation'!$A$55:$F$346,3,0),IFERROR(VLOOKUP($I349,'Privacy Analyst Evaluation'!$A$46:$F$120,3,0),""))&amp;""</f>
        <v/>
      </c>
      <c r="L349" s="63" t="str">
        <f ca="1">IFERROR(VLOOKUP($I349,'Institution Evaluation'!$A$55:$F$346,4,0),IFERROR(VLOOKUP($I349,'Privacy Analyst Evaluation'!$A$46:$F$120,4,0),""))&amp;""</f>
        <v/>
      </c>
      <c r="M349" s="63" t="str">
        <f ca="1">IFERROR(VLOOKUP($I349,'Institution Evaluation'!$A$55:$F$346,6,0),IFERROR(VLOOKUP($I349,'Privacy Analyst Evaluation'!$A$46:$F$120,6,0),""))&amp;""</f>
        <v/>
      </c>
    </row>
    <row r="350" spans="1:13" x14ac:dyDescent="0.25">
      <c r="A350" s="63" t="str">
        <f>IFERROR(IF($A349+1&gt;'(backend scoring)'!$T$335,"",$A349+1),"")</f>
        <v/>
      </c>
      <c r="B350" s="63" t="e">
        <f ca="1">_xludf.XLOOKUP($A350,'(backend scoring)'!$V$2:$V$333,'(backend scoring)'!$A$2:$A$333,"")</f>
        <v>#NAME?</v>
      </c>
      <c r="C350" s="63" t="str">
        <f ca="1">IFERROR(VLOOKUP($B350,'Institution Evaluation'!$A$55:$F$346,2,0),IFERROR(VLOOKUP($B350,'Privacy Analyst Evaluation'!$A$46:$F$120,2,0),""))&amp;""</f>
        <v/>
      </c>
      <c r="D350" s="63" t="str">
        <f ca="1">IFERROR(VLOOKUP($B350,'Institution Evaluation'!$A$55:$F$346,3,0),IFERROR(VLOOKUP($B350,'Privacy Analyst Evaluation'!$A$46:$F$120,3,0),""))&amp;""</f>
        <v/>
      </c>
      <c r="E350" s="63" t="str">
        <f ca="1">IFERROR(VLOOKUP($B350,'Institution Evaluation'!$A$55:$F$346,4,0),IFERROR(VLOOKUP($B350,'Privacy Analyst Evaluation'!$A$46:$F$120,4,0),""))&amp;""</f>
        <v/>
      </c>
      <c r="F350" s="63" t="str">
        <f ca="1">IFERROR(VLOOKUP($B350,'Institution Evaluation'!$A$55:$F$346,6,0),IFERROR(VLOOKUP($B350,'Privacy Analyst Evaluation'!$A$46:$F$120,6,0),""))&amp;""</f>
        <v/>
      </c>
      <c r="G350" s="227"/>
      <c r="H350" s="63" t="str">
        <f>IFERROR(IF($H349+1&gt;'(backend scoring)'!$Q$335,"",$H349+1),"")</f>
        <v/>
      </c>
      <c r="I350" s="63" t="e">
        <f ca="1">_xludf.XLOOKUP($H350,'(backend scoring)'!$S$2:$S$333,'(backend scoring)'!$A$2:$A$333,"")</f>
        <v>#NAME?</v>
      </c>
      <c r="J350" s="63" t="str">
        <f ca="1">IFERROR(VLOOKUP($I350,'Institution Evaluation'!$A$55:$F$346,2,0),IFERROR(VLOOKUP($I350,'Privacy Analyst Evaluation'!$A$46:$F$120,2,0),""))</f>
        <v/>
      </c>
      <c r="K350" s="63" t="str">
        <f ca="1">IFERROR(VLOOKUP($I350,'Institution Evaluation'!$A$55:$F$346,3,0),IFERROR(VLOOKUP($I350,'Privacy Analyst Evaluation'!$A$46:$F$120,3,0),""))&amp;""</f>
        <v/>
      </c>
      <c r="L350" s="63" t="str">
        <f ca="1">IFERROR(VLOOKUP($I350,'Institution Evaluation'!$A$55:$F$346,4,0),IFERROR(VLOOKUP($I350,'Privacy Analyst Evaluation'!$A$46:$F$120,4,0),""))&amp;""</f>
        <v/>
      </c>
      <c r="M350" s="63" t="str">
        <f ca="1">IFERROR(VLOOKUP($I350,'Institution Evaluation'!$A$55:$F$346,6,0),IFERROR(VLOOKUP($I350,'Privacy Analyst Evaluation'!$A$46:$F$120,6,0),""))&amp;""</f>
        <v/>
      </c>
    </row>
    <row r="351" spans="1:13" x14ac:dyDescent="0.25">
      <c r="A351" s="63" t="str">
        <f>IFERROR(IF($A350+1&gt;'(backend scoring)'!$T$335,"",$A350+1),"")</f>
        <v/>
      </c>
      <c r="B351" s="63" t="e">
        <f ca="1">_xludf.XLOOKUP($A351,'(backend scoring)'!$V$2:$V$333,'(backend scoring)'!$A$2:$A$333,"")</f>
        <v>#NAME?</v>
      </c>
      <c r="C351" s="63" t="str">
        <f ca="1">IFERROR(VLOOKUP($B351,'Institution Evaluation'!$A$55:$F$346,2,0),IFERROR(VLOOKUP($B351,'Privacy Analyst Evaluation'!$A$46:$F$120,2,0),""))&amp;""</f>
        <v/>
      </c>
      <c r="D351" s="63" t="str">
        <f ca="1">IFERROR(VLOOKUP($B351,'Institution Evaluation'!$A$55:$F$346,3,0),IFERROR(VLOOKUP($B351,'Privacy Analyst Evaluation'!$A$46:$F$120,3,0),""))&amp;""</f>
        <v/>
      </c>
      <c r="E351" s="63" t="str">
        <f ca="1">IFERROR(VLOOKUP($B351,'Institution Evaluation'!$A$55:$F$346,4,0),IFERROR(VLOOKUP($B351,'Privacy Analyst Evaluation'!$A$46:$F$120,4,0),""))&amp;""</f>
        <v/>
      </c>
      <c r="F351" s="63" t="str">
        <f ca="1">IFERROR(VLOOKUP($B351,'Institution Evaluation'!$A$55:$F$346,6,0),IFERROR(VLOOKUP($B351,'Privacy Analyst Evaluation'!$A$46:$F$120,6,0),""))&amp;""</f>
        <v/>
      </c>
      <c r="G351" s="227"/>
      <c r="H351" s="63" t="str">
        <f>IFERROR(IF($H350+1&gt;'(backend scoring)'!$Q$335,"",$H350+1),"")</f>
        <v/>
      </c>
      <c r="I351" s="63" t="e">
        <f ca="1">_xludf.XLOOKUP($H351,'(backend scoring)'!$S$2:$S$333,'(backend scoring)'!$A$2:$A$333,"")</f>
        <v>#NAME?</v>
      </c>
      <c r="J351" s="63" t="str">
        <f ca="1">IFERROR(VLOOKUP($I351,'Institution Evaluation'!$A$55:$F$346,2,0),IFERROR(VLOOKUP($I351,'Privacy Analyst Evaluation'!$A$46:$F$120,2,0),""))</f>
        <v/>
      </c>
      <c r="K351" s="63" t="str">
        <f ca="1">IFERROR(VLOOKUP($I351,'Institution Evaluation'!$A$55:$F$346,3,0),IFERROR(VLOOKUP($I351,'Privacy Analyst Evaluation'!$A$46:$F$120,3,0),""))&amp;""</f>
        <v/>
      </c>
      <c r="L351" s="63" t="str">
        <f ca="1">IFERROR(VLOOKUP($I351,'Institution Evaluation'!$A$55:$F$346,4,0),IFERROR(VLOOKUP($I351,'Privacy Analyst Evaluation'!$A$46:$F$120,4,0),""))&amp;""</f>
        <v/>
      </c>
      <c r="M351" s="63" t="str">
        <f ca="1">IFERROR(VLOOKUP($I351,'Institution Evaluation'!$A$55:$F$346,6,0),IFERROR(VLOOKUP($I351,'Privacy Analyst Evaluation'!$A$46:$F$120,6,0),""))&amp;""</f>
        <v/>
      </c>
    </row>
    <row r="352" spans="1:13" x14ac:dyDescent="0.25">
      <c r="A352" s="63" t="str">
        <f>IFERROR(IF($A351+1&gt;'(backend scoring)'!$T$335,"",$A351+1),"")</f>
        <v/>
      </c>
      <c r="B352" s="63" t="e">
        <f ca="1">_xludf.XLOOKUP($A352,'(backend scoring)'!$V$2:$V$333,'(backend scoring)'!$A$2:$A$333,"")</f>
        <v>#NAME?</v>
      </c>
      <c r="C352" s="63" t="str">
        <f ca="1">IFERROR(VLOOKUP($B352,'Institution Evaluation'!$A$55:$F$346,2,0),IFERROR(VLOOKUP($B352,'Privacy Analyst Evaluation'!$A$46:$F$120,2,0),""))&amp;""</f>
        <v/>
      </c>
      <c r="D352" s="63" t="str">
        <f ca="1">IFERROR(VLOOKUP($B352,'Institution Evaluation'!$A$55:$F$346,3,0),IFERROR(VLOOKUP($B352,'Privacy Analyst Evaluation'!$A$46:$F$120,3,0),""))&amp;""</f>
        <v/>
      </c>
      <c r="E352" s="63" t="str">
        <f ca="1">IFERROR(VLOOKUP($B352,'Institution Evaluation'!$A$55:$F$346,4,0),IFERROR(VLOOKUP($B352,'Privacy Analyst Evaluation'!$A$46:$F$120,4,0),""))&amp;""</f>
        <v/>
      </c>
      <c r="F352" s="63" t="str">
        <f ca="1">IFERROR(VLOOKUP($B352,'Institution Evaluation'!$A$55:$F$346,6,0),IFERROR(VLOOKUP($B352,'Privacy Analyst Evaluation'!$A$46:$F$120,6,0),""))&amp;""</f>
        <v/>
      </c>
      <c r="G352" s="227"/>
      <c r="H352" s="63" t="str">
        <f>IFERROR(IF($H351+1&gt;'(backend scoring)'!$Q$335,"",$H351+1),"")</f>
        <v/>
      </c>
      <c r="I352" s="63" t="e">
        <f ca="1">_xludf.XLOOKUP($H352,'(backend scoring)'!$S$2:$S$333,'(backend scoring)'!$A$2:$A$333,"")</f>
        <v>#NAME?</v>
      </c>
      <c r="J352" s="63" t="str">
        <f ca="1">IFERROR(VLOOKUP($I352,'Institution Evaluation'!$A$55:$F$346,2,0),IFERROR(VLOOKUP($I352,'Privacy Analyst Evaluation'!$A$46:$F$120,2,0),""))</f>
        <v/>
      </c>
      <c r="K352" s="63" t="str">
        <f ca="1">IFERROR(VLOOKUP($I352,'Institution Evaluation'!$A$55:$F$346,3,0),IFERROR(VLOOKUP($I352,'Privacy Analyst Evaluation'!$A$46:$F$120,3,0),""))&amp;""</f>
        <v/>
      </c>
      <c r="L352" s="63" t="str">
        <f ca="1">IFERROR(VLOOKUP($I352,'Institution Evaluation'!$A$55:$F$346,4,0),IFERROR(VLOOKUP($I352,'Privacy Analyst Evaluation'!$A$46:$F$120,4,0),""))&amp;""</f>
        <v/>
      </c>
      <c r="M352" s="63" t="str">
        <f ca="1">IFERROR(VLOOKUP($I352,'Institution Evaluation'!$A$55:$F$346,6,0),IFERROR(VLOOKUP($I352,'Privacy Analyst Evaluation'!$A$46:$F$120,6,0),""))&amp;""</f>
        <v/>
      </c>
    </row>
    <row r="353" spans="1:14" x14ac:dyDescent="0.25">
      <c r="A353" s="63" t="str">
        <f>IFERROR(IF($A352+1&gt;'(backend scoring)'!$T$335,"",$A352+1),"")</f>
        <v/>
      </c>
      <c r="B353" s="63" t="e">
        <f ca="1">_xludf.XLOOKUP($A353,'(backend scoring)'!$V$2:$V$333,'(backend scoring)'!$A$2:$A$333,"")</f>
        <v>#NAME?</v>
      </c>
      <c r="C353" s="63" t="str">
        <f ca="1">IFERROR(VLOOKUP($B353,'Institution Evaluation'!$A$55:$F$346,2,0),IFERROR(VLOOKUP($B353,'Privacy Analyst Evaluation'!$A$46:$F$120,2,0),""))&amp;""</f>
        <v/>
      </c>
      <c r="D353" s="63" t="str">
        <f ca="1">IFERROR(VLOOKUP($B353,'Institution Evaluation'!$A$55:$F$346,3,0),IFERROR(VLOOKUP($B353,'Privacy Analyst Evaluation'!$A$46:$F$120,3,0),""))&amp;""</f>
        <v/>
      </c>
      <c r="E353" s="63" t="str">
        <f ca="1">IFERROR(VLOOKUP($B353,'Institution Evaluation'!$A$55:$F$346,4,0),IFERROR(VLOOKUP($B353,'Privacy Analyst Evaluation'!$A$46:$F$120,4,0),""))&amp;""</f>
        <v/>
      </c>
      <c r="F353" s="63" t="str">
        <f ca="1">IFERROR(VLOOKUP($B353,'Institution Evaluation'!$A$55:$F$346,6,0),IFERROR(VLOOKUP($B353,'Privacy Analyst Evaluation'!$A$46:$F$120,6,0),""))&amp;""</f>
        <v/>
      </c>
      <c r="G353" s="227"/>
      <c r="H353" s="63" t="str">
        <f>IFERROR(IF($H352+1&gt;'(backend scoring)'!$Q$335,"",$H352+1),"")</f>
        <v/>
      </c>
      <c r="I353" s="63" t="e">
        <f ca="1">_xludf.XLOOKUP($H353,'(backend scoring)'!$S$2:$S$333,'(backend scoring)'!$A$2:$A$333,"")</f>
        <v>#NAME?</v>
      </c>
      <c r="J353" s="63" t="str">
        <f ca="1">IFERROR(VLOOKUP($I353,'Institution Evaluation'!$A$55:$F$346,2,0),IFERROR(VLOOKUP($I353,'Privacy Analyst Evaluation'!$A$46:$F$120,2,0),""))</f>
        <v/>
      </c>
      <c r="K353" s="63" t="str">
        <f ca="1">IFERROR(VLOOKUP($I353,'Institution Evaluation'!$A$55:$F$346,3,0),IFERROR(VLOOKUP($I353,'Privacy Analyst Evaluation'!$A$46:$F$120,3,0),""))&amp;""</f>
        <v/>
      </c>
      <c r="L353" s="63" t="str">
        <f ca="1">IFERROR(VLOOKUP($I353,'Institution Evaluation'!$A$55:$F$346,4,0),IFERROR(VLOOKUP($I353,'Privacy Analyst Evaluation'!$A$46:$F$120,4,0),""))&amp;""</f>
        <v/>
      </c>
      <c r="M353" s="63" t="str">
        <f ca="1">IFERROR(VLOOKUP($I353,'Institution Evaluation'!$A$55:$F$346,6,0),IFERROR(VLOOKUP($I353,'Privacy Analyst Evaluation'!$A$46:$F$120,6,0),""))&amp;""</f>
        <v/>
      </c>
    </row>
    <row r="354" spans="1:14" x14ac:dyDescent="0.25">
      <c r="A354" s="63" t="str">
        <f>IFERROR(IF($A353+1&gt;'(backend scoring)'!$T$335,"",$A353+1),"")</f>
        <v/>
      </c>
      <c r="B354" s="63" t="e">
        <f ca="1">_xludf.XLOOKUP($A354,'(backend scoring)'!$V$2:$V$333,'(backend scoring)'!$A$2:$A$333,"")</f>
        <v>#NAME?</v>
      </c>
      <c r="C354" s="63" t="str">
        <f ca="1">IFERROR(VLOOKUP($B354,'Institution Evaluation'!$A$55:$F$346,2,0),IFERROR(VLOOKUP($B354,'Privacy Analyst Evaluation'!$A$46:$F$120,2,0),""))&amp;""</f>
        <v/>
      </c>
      <c r="D354" s="63" t="str">
        <f ca="1">IFERROR(VLOOKUP($B354,'Institution Evaluation'!$A$55:$F$346,3,0),IFERROR(VLOOKUP($B354,'Privacy Analyst Evaluation'!$A$46:$F$120,3,0),""))&amp;""</f>
        <v/>
      </c>
      <c r="E354" s="63" t="str">
        <f ca="1">IFERROR(VLOOKUP($B354,'Institution Evaluation'!$A$55:$F$346,4,0),IFERROR(VLOOKUP($B354,'Privacy Analyst Evaluation'!$A$46:$F$120,4,0),""))&amp;""</f>
        <v/>
      </c>
      <c r="F354" s="63" t="str">
        <f ca="1">IFERROR(VLOOKUP($B354,'Institution Evaluation'!$A$55:$F$346,6,0),IFERROR(VLOOKUP($B354,'Privacy Analyst Evaluation'!$A$46:$F$120,6,0),""))&amp;""</f>
        <v/>
      </c>
      <c r="G354" s="227"/>
      <c r="H354" s="63" t="str">
        <f>IFERROR(IF($H353+1&gt;'(backend scoring)'!$Q$335,"",$H353+1),"")</f>
        <v/>
      </c>
      <c r="I354" s="63" t="e">
        <f ca="1">_xludf.XLOOKUP($H354,'(backend scoring)'!$S$2:$S$333,'(backend scoring)'!$A$2:$A$333,"")</f>
        <v>#NAME?</v>
      </c>
      <c r="J354" s="63" t="str">
        <f ca="1">IFERROR(VLOOKUP($I354,'Institution Evaluation'!$A$55:$F$346,2,0),IFERROR(VLOOKUP($I354,'Privacy Analyst Evaluation'!$A$46:$F$120,2,0),""))</f>
        <v/>
      </c>
      <c r="K354" s="63" t="str">
        <f ca="1">IFERROR(VLOOKUP($I354,'Institution Evaluation'!$A$55:$F$346,3,0),IFERROR(VLOOKUP($I354,'Privacy Analyst Evaluation'!$A$46:$F$120,3,0),""))&amp;""</f>
        <v/>
      </c>
      <c r="L354" s="63" t="str">
        <f ca="1">IFERROR(VLOOKUP($I354,'Institution Evaluation'!$A$55:$F$346,4,0),IFERROR(VLOOKUP($I354,'Privacy Analyst Evaluation'!$A$46:$F$120,4,0),""))&amp;""</f>
        <v/>
      </c>
      <c r="M354" s="63" t="str">
        <f ca="1">IFERROR(VLOOKUP($I354,'Institution Evaluation'!$A$55:$F$346,6,0),IFERROR(VLOOKUP($I354,'Privacy Analyst Evaluation'!$A$46:$F$120,6,0),""))&amp;""</f>
        <v/>
      </c>
    </row>
    <row r="355" spans="1:14" x14ac:dyDescent="0.25">
      <c r="A355" s="63" t="str">
        <f>IFERROR(IF($A354+1&gt;'(backend scoring)'!$T$335,"",$A354+1),"")</f>
        <v/>
      </c>
      <c r="B355" s="63" t="e">
        <f ca="1">_xludf.XLOOKUP($A355,'(backend scoring)'!$V$2:$V$333,'(backend scoring)'!$A$2:$A$333,"")</f>
        <v>#NAME?</v>
      </c>
      <c r="C355" s="63" t="str">
        <f ca="1">IFERROR(VLOOKUP($B355,'Institution Evaluation'!$A$55:$F$346,2,0),IFERROR(VLOOKUP($B355,'Privacy Analyst Evaluation'!$A$46:$F$120,2,0),""))&amp;""</f>
        <v/>
      </c>
      <c r="D355" s="63" t="str">
        <f ca="1">IFERROR(VLOOKUP($B355,'Institution Evaluation'!$A$55:$F$346,3,0),IFERROR(VLOOKUP($B355,'Privacy Analyst Evaluation'!$A$46:$F$120,3,0),""))&amp;""</f>
        <v/>
      </c>
      <c r="E355" s="63" t="str">
        <f ca="1">IFERROR(VLOOKUP($B355,'Institution Evaluation'!$A$55:$F$346,4,0),IFERROR(VLOOKUP($B355,'Privacy Analyst Evaluation'!$A$46:$F$120,4,0),""))&amp;""</f>
        <v/>
      </c>
      <c r="F355" s="63" t="str">
        <f ca="1">IFERROR(VLOOKUP($B355,'Institution Evaluation'!$A$55:$F$346,6,0),IFERROR(VLOOKUP($B355,'Privacy Analyst Evaluation'!$A$46:$F$120,6,0),""))&amp;""</f>
        <v/>
      </c>
      <c r="G355" s="227"/>
      <c r="H355" s="63" t="str">
        <f>IFERROR(IF($H354+1&gt;'(backend scoring)'!$Q$335,"",$H354+1),"")</f>
        <v/>
      </c>
      <c r="I355" s="63" t="e">
        <f ca="1">_xludf.XLOOKUP($H355,'(backend scoring)'!$S$2:$S$333,'(backend scoring)'!$A$2:$A$333,"")</f>
        <v>#NAME?</v>
      </c>
      <c r="J355" s="63" t="str">
        <f ca="1">IFERROR(VLOOKUP($I355,'Institution Evaluation'!$A$55:$F$346,2,0),IFERROR(VLOOKUP($I355,'Privacy Analyst Evaluation'!$A$46:$F$120,2,0),""))</f>
        <v/>
      </c>
      <c r="K355" s="63" t="str">
        <f ca="1">IFERROR(VLOOKUP($I355,'Institution Evaluation'!$A$55:$F$346,3,0),IFERROR(VLOOKUP($I355,'Privacy Analyst Evaluation'!$A$46:$F$120,3,0),""))&amp;""</f>
        <v/>
      </c>
      <c r="L355" s="63" t="str">
        <f ca="1">IFERROR(VLOOKUP($I355,'Institution Evaluation'!$A$55:$F$346,4,0),IFERROR(VLOOKUP($I355,'Privacy Analyst Evaluation'!$A$46:$F$120,4,0),""))&amp;""</f>
        <v/>
      </c>
      <c r="M355" s="63" t="str">
        <f ca="1">IFERROR(VLOOKUP($I355,'Institution Evaluation'!$A$55:$F$346,6,0),IFERROR(VLOOKUP($I355,'Privacy Analyst Evaluation'!$A$46:$F$120,6,0),""))&amp;""</f>
        <v/>
      </c>
    </row>
    <row r="356" spans="1:14" x14ac:dyDescent="0.25">
      <c r="A356" s="63" t="str">
        <f>IFERROR(IF($A355+1&gt;'(backend scoring)'!$T$335,"",$A355+1),"")</f>
        <v/>
      </c>
      <c r="B356" s="63" t="e">
        <f ca="1">_xludf.XLOOKUP($A356,'(backend scoring)'!$V$2:$V$333,'(backend scoring)'!$A$2:$A$333,"")</f>
        <v>#NAME?</v>
      </c>
      <c r="C356" s="63" t="str">
        <f ca="1">IFERROR(VLOOKUP($B356,'Institution Evaluation'!$A$55:$F$346,2,0),IFERROR(VLOOKUP($B356,'Privacy Analyst Evaluation'!$A$46:$F$120,2,0),""))&amp;""</f>
        <v/>
      </c>
      <c r="D356" s="63" t="str">
        <f ca="1">IFERROR(VLOOKUP($B356,'Institution Evaluation'!$A$55:$F$346,3,0),IFERROR(VLOOKUP($B356,'Privacy Analyst Evaluation'!$A$46:$F$120,3,0),""))&amp;""</f>
        <v/>
      </c>
      <c r="E356" s="63" t="str">
        <f ca="1">IFERROR(VLOOKUP($B356,'Institution Evaluation'!$A$55:$F$346,4,0),IFERROR(VLOOKUP($B356,'Privacy Analyst Evaluation'!$A$46:$F$120,4,0),""))&amp;""</f>
        <v/>
      </c>
      <c r="F356" s="63" t="str">
        <f ca="1">IFERROR(VLOOKUP($B356,'Institution Evaluation'!$A$55:$F$346,6,0),IFERROR(VLOOKUP($B356,'Privacy Analyst Evaluation'!$A$46:$F$120,6,0),""))&amp;""</f>
        <v/>
      </c>
      <c r="G356" s="227"/>
      <c r="H356" s="63" t="str">
        <f>IFERROR(IF($H355+1&gt;'(backend scoring)'!$Q$335,"",$H355+1),"")</f>
        <v/>
      </c>
      <c r="I356" s="63" t="e">
        <f ca="1">_xludf.XLOOKUP($H356,'(backend scoring)'!$S$2:$S$333,'(backend scoring)'!$A$2:$A$333,"")</f>
        <v>#NAME?</v>
      </c>
      <c r="J356" s="63" t="str">
        <f ca="1">IFERROR(VLOOKUP($I356,'Institution Evaluation'!$A$55:$F$346,2,0),IFERROR(VLOOKUP($I356,'Privacy Analyst Evaluation'!$A$46:$F$120,2,0),""))</f>
        <v/>
      </c>
      <c r="K356" s="63" t="str">
        <f ca="1">IFERROR(VLOOKUP($I356,'Institution Evaluation'!$A$55:$F$346,3,0),IFERROR(VLOOKUP($I356,'Privacy Analyst Evaluation'!$A$46:$F$120,3,0),""))&amp;""</f>
        <v/>
      </c>
      <c r="L356" s="63" t="str">
        <f ca="1">IFERROR(VLOOKUP($I356,'Institution Evaluation'!$A$55:$F$346,4,0),IFERROR(VLOOKUP($I356,'Privacy Analyst Evaluation'!$A$46:$F$120,4,0),""))&amp;""</f>
        <v/>
      </c>
      <c r="M356" s="63" t="str">
        <f ca="1">IFERROR(VLOOKUP($I356,'Institution Evaluation'!$A$55:$F$346,6,0),IFERROR(VLOOKUP($I356,'Privacy Analyst Evaluation'!$A$46:$F$120,6,0),""))&amp;""</f>
        <v/>
      </c>
    </row>
    <row r="357" spans="1:14" x14ac:dyDescent="0.25">
      <c r="A357" s="63" t="str">
        <f>IFERROR(IF($A356+1&gt;'(backend scoring)'!$T$335,"",$A356+1),"")</f>
        <v/>
      </c>
      <c r="B357" s="63" t="e">
        <f ca="1">_xludf.XLOOKUP($A357,'(backend scoring)'!$V$2:$V$333,'(backend scoring)'!$A$2:$A$333,"")</f>
        <v>#NAME?</v>
      </c>
      <c r="C357" s="63" t="str">
        <f ca="1">IFERROR(VLOOKUP($B357,'Institution Evaluation'!$A$55:$F$346,2,0),IFERROR(VLOOKUP($B357,'Privacy Analyst Evaluation'!$A$46:$F$120,2,0),""))&amp;""</f>
        <v/>
      </c>
      <c r="D357" s="63" t="str">
        <f ca="1">IFERROR(VLOOKUP($B357,'Institution Evaluation'!$A$55:$F$346,3,0),IFERROR(VLOOKUP($B357,'Privacy Analyst Evaluation'!$A$46:$F$120,3,0),""))&amp;""</f>
        <v/>
      </c>
      <c r="E357" s="63" t="str">
        <f ca="1">IFERROR(VLOOKUP($B357,'Institution Evaluation'!$A$55:$F$346,4,0),IFERROR(VLOOKUP($B357,'Privacy Analyst Evaluation'!$A$46:$F$120,4,0),""))&amp;""</f>
        <v/>
      </c>
      <c r="F357" s="63" t="str">
        <f ca="1">IFERROR(VLOOKUP($B357,'Institution Evaluation'!$A$55:$F$346,6,0),IFERROR(VLOOKUP($B357,'Privacy Analyst Evaluation'!$A$46:$F$120,6,0),""))&amp;""</f>
        <v/>
      </c>
      <c r="G357" s="227"/>
      <c r="H357" s="63" t="str">
        <f>IFERROR(IF($H356+1&gt;'(backend scoring)'!$Q$335,"",$H356+1),"")</f>
        <v/>
      </c>
      <c r="I357" s="63" t="e">
        <f ca="1">_xludf.XLOOKUP($H357,'(backend scoring)'!$S$2:$S$333,'(backend scoring)'!$A$2:$A$333,"")</f>
        <v>#NAME?</v>
      </c>
      <c r="J357" s="63" t="str">
        <f ca="1">IFERROR(VLOOKUP($I357,'Institution Evaluation'!$A$55:$F$346,2,0),IFERROR(VLOOKUP($I357,'Privacy Analyst Evaluation'!$A$46:$F$120,2,0),""))</f>
        <v/>
      </c>
      <c r="K357" s="63" t="str">
        <f ca="1">IFERROR(VLOOKUP($I357,'Institution Evaluation'!$A$55:$F$346,3,0),IFERROR(VLOOKUP($I357,'Privacy Analyst Evaluation'!$A$46:$F$120,3,0),""))&amp;""</f>
        <v/>
      </c>
      <c r="L357" s="63" t="str">
        <f ca="1">IFERROR(VLOOKUP($I357,'Institution Evaluation'!$A$55:$F$346,4,0),IFERROR(VLOOKUP($I357,'Privacy Analyst Evaluation'!$A$46:$F$120,4,0),""))&amp;""</f>
        <v/>
      </c>
      <c r="M357" s="63" t="str">
        <f ca="1">IFERROR(VLOOKUP($I357,'Institution Evaluation'!$A$55:$F$346,6,0),IFERROR(VLOOKUP($I357,'Privacy Analyst Evaluation'!$A$46:$F$120,6,0),""))&amp;""</f>
        <v/>
      </c>
    </row>
    <row r="358" spans="1:14" x14ac:dyDescent="0.25">
      <c r="A358" s="63" t="str">
        <f>IFERROR(IF($A357+1&gt;'(backend scoring)'!$T$335,"",$A357+1),"")</f>
        <v/>
      </c>
      <c r="B358" s="63" t="e">
        <f ca="1">_xludf.XLOOKUP($A358,'(backend scoring)'!$V$2:$V$333,'(backend scoring)'!$A$2:$A$333,"")</f>
        <v>#NAME?</v>
      </c>
      <c r="C358" s="63" t="str">
        <f ca="1">IFERROR(VLOOKUP($B358,'Institution Evaluation'!$A$55:$F$346,2,0),IFERROR(VLOOKUP($B358,'Privacy Analyst Evaluation'!$A$46:$F$120,2,0),""))&amp;""</f>
        <v/>
      </c>
      <c r="D358" s="63" t="str">
        <f ca="1">IFERROR(VLOOKUP($B358,'Institution Evaluation'!$A$55:$F$346,3,0),IFERROR(VLOOKUP($B358,'Privacy Analyst Evaluation'!$A$46:$F$120,3,0),""))&amp;""</f>
        <v/>
      </c>
      <c r="E358" s="63" t="str">
        <f ca="1">IFERROR(VLOOKUP($B358,'Institution Evaluation'!$A$55:$F$346,4,0),IFERROR(VLOOKUP($B358,'Privacy Analyst Evaluation'!$A$46:$F$120,4,0),""))&amp;""</f>
        <v/>
      </c>
      <c r="F358" s="63" t="str">
        <f ca="1">IFERROR(VLOOKUP($B358,'Institution Evaluation'!$A$55:$F$346,6,0),IFERROR(VLOOKUP($B358,'Privacy Analyst Evaluation'!$A$46:$F$120,6,0),""))&amp;""</f>
        <v/>
      </c>
      <c r="G358" s="227"/>
      <c r="H358" s="63" t="str">
        <f>IFERROR(IF($H357+1&gt;'(backend scoring)'!$Q$335,"",$H357+1),"")</f>
        <v/>
      </c>
      <c r="I358" s="63" t="e">
        <f ca="1">_xludf.XLOOKUP($H358,'(backend scoring)'!$S$2:$S$333,'(backend scoring)'!$A$2:$A$333,"")</f>
        <v>#NAME?</v>
      </c>
      <c r="J358" s="63" t="str">
        <f ca="1">IFERROR(VLOOKUP($I358,'Institution Evaluation'!$A$55:$F$346,2,0),IFERROR(VLOOKUP($I358,'Privacy Analyst Evaluation'!$A$46:$F$120,2,0),""))</f>
        <v/>
      </c>
      <c r="K358" s="63" t="str">
        <f ca="1">IFERROR(VLOOKUP($I358,'Institution Evaluation'!$A$55:$F$346,3,0),IFERROR(VLOOKUP($I358,'Privacy Analyst Evaluation'!$A$46:$F$120,3,0),""))&amp;""</f>
        <v/>
      </c>
      <c r="L358" s="63" t="str">
        <f ca="1">IFERROR(VLOOKUP($I358,'Institution Evaluation'!$A$55:$F$346,4,0),IFERROR(VLOOKUP($I358,'Privacy Analyst Evaluation'!$A$46:$F$120,4,0),""))&amp;""</f>
        <v/>
      </c>
      <c r="M358" s="63" t="str">
        <f ca="1">IFERROR(VLOOKUP($I358,'Institution Evaluation'!$A$55:$F$346,6,0),IFERROR(VLOOKUP($I358,'Privacy Analyst Evaluation'!$A$46:$F$120,6,0),""))&amp;""</f>
        <v/>
      </c>
    </row>
    <row r="359" spans="1:14" x14ac:dyDescent="0.25">
      <c r="A359" s="63" t="str">
        <f>IFERROR(IF($A358+1&gt;'(backend scoring)'!$T$335,"",$A358+1),"")</f>
        <v/>
      </c>
      <c r="B359" s="63" t="e">
        <f ca="1">_xludf.XLOOKUP($A359,'(backend scoring)'!$V$2:$V$333,'(backend scoring)'!$A$2:$A$333,"")</f>
        <v>#NAME?</v>
      </c>
      <c r="C359" s="63" t="str">
        <f ca="1">IFERROR(VLOOKUP($B359,'Institution Evaluation'!$A$55:$F$346,2,0),IFERROR(VLOOKUP($B359,'Privacy Analyst Evaluation'!$A$46:$F$120,2,0),""))&amp;""</f>
        <v/>
      </c>
      <c r="D359" s="63" t="str">
        <f ca="1">IFERROR(VLOOKUP($B359,'Institution Evaluation'!$A$55:$F$346,3,0),IFERROR(VLOOKUP($B359,'Privacy Analyst Evaluation'!$A$46:$F$120,3,0),""))&amp;""</f>
        <v/>
      </c>
      <c r="E359" s="63" t="str">
        <f ca="1">IFERROR(VLOOKUP($B359,'Institution Evaluation'!$A$55:$F$346,4,0),IFERROR(VLOOKUP($B359,'Privacy Analyst Evaluation'!$A$46:$F$120,4,0),""))&amp;""</f>
        <v/>
      </c>
      <c r="F359" s="63" t="str">
        <f ca="1">IFERROR(VLOOKUP($B359,'Institution Evaluation'!$A$55:$F$346,6,0),IFERROR(VLOOKUP($B359,'Privacy Analyst Evaluation'!$A$46:$F$120,6,0),""))&amp;""</f>
        <v/>
      </c>
      <c r="G359" s="227"/>
      <c r="H359" s="63" t="str">
        <f>IFERROR(IF($H358+1&gt;'(backend scoring)'!$Q$335,"",$H358+1),"")</f>
        <v/>
      </c>
      <c r="I359" s="63" t="e">
        <f ca="1">_xludf.XLOOKUP($H359,'(backend scoring)'!$S$2:$S$333,'(backend scoring)'!$A$2:$A$333,"")</f>
        <v>#NAME?</v>
      </c>
      <c r="J359" s="63" t="str">
        <f ca="1">IFERROR(VLOOKUP($I359,'Institution Evaluation'!$A$55:$F$346,2,0),IFERROR(VLOOKUP($I359,'Privacy Analyst Evaluation'!$A$46:$F$120,2,0),""))</f>
        <v/>
      </c>
      <c r="K359" s="63" t="str">
        <f ca="1">IFERROR(VLOOKUP($I359,'Institution Evaluation'!$A$55:$F$346,3,0),IFERROR(VLOOKUP($I359,'Privacy Analyst Evaluation'!$A$46:$F$120,3,0),""))&amp;""</f>
        <v/>
      </c>
      <c r="L359" s="63" t="str">
        <f ca="1">IFERROR(VLOOKUP($I359,'Institution Evaluation'!$A$55:$F$346,4,0),IFERROR(VLOOKUP($I359,'Privacy Analyst Evaluation'!$A$46:$F$120,4,0),""))&amp;""</f>
        <v/>
      </c>
      <c r="M359" s="63" t="str">
        <f ca="1">IFERROR(VLOOKUP($I359,'Institution Evaluation'!$A$55:$F$346,6,0),IFERROR(VLOOKUP($I359,'Privacy Analyst Evaluation'!$A$46:$F$120,6,0),""))&amp;""</f>
        <v/>
      </c>
    </row>
    <row r="360" spans="1:14" x14ac:dyDescent="0.25">
      <c r="A360" s="63" t="str">
        <f>IFERROR(IF($A359+1&gt;'(backend scoring)'!$T$335,"",$A359+1),"")</f>
        <v/>
      </c>
      <c r="B360" s="63" t="e">
        <f ca="1">_xludf.XLOOKUP($A360,'(backend scoring)'!$V$2:$V$333,'(backend scoring)'!$A$2:$A$333,"")</f>
        <v>#NAME?</v>
      </c>
      <c r="C360" s="63" t="str">
        <f ca="1">IFERROR(VLOOKUP($B360,'Institution Evaluation'!$A$55:$F$346,2,0),IFERROR(VLOOKUP($B360,'Privacy Analyst Evaluation'!$A$46:$F$120,2,0),""))&amp;""</f>
        <v/>
      </c>
      <c r="D360" s="63" t="str">
        <f ca="1">IFERROR(VLOOKUP($B360,'Institution Evaluation'!$A$55:$F$346,3,0),IFERROR(VLOOKUP($B360,'Privacy Analyst Evaluation'!$A$46:$F$120,3,0),""))&amp;""</f>
        <v/>
      </c>
      <c r="E360" s="63" t="str">
        <f ca="1">IFERROR(VLOOKUP($B360,'Institution Evaluation'!$A$55:$F$346,4,0),IFERROR(VLOOKUP($B360,'Privacy Analyst Evaluation'!$A$46:$F$120,4,0),""))&amp;""</f>
        <v/>
      </c>
      <c r="F360" s="63" t="str">
        <f ca="1">IFERROR(VLOOKUP($B360,'Institution Evaluation'!$A$55:$F$346,6,0),IFERROR(VLOOKUP($B360,'Privacy Analyst Evaluation'!$A$46:$F$120,6,0),""))&amp;""</f>
        <v/>
      </c>
      <c r="G360" s="227"/>
      <c r="H360" s="63" t="str">
        <f>IFERROR(IF($H359+1&gt;'(backend scoring)'!$Q$335,"",$H359+1),"")</f>
        <v/>
      </c>
      <c r="I360" s="63" t="e">
        <f ca="1">_xludf.XLOOKUP($H360,'(backend scoring)'!$S$2:$S$333,'(backend scoring)'!$A$2:$A$333,"")</f>
        <v>#NAME?</v>
      </c>
      <c r="J360" s="63" t="str">
        <f ca="1">IFERROR(VLOOKUP($I360,'Institution Evaluation'!$A$55:$F$346,2,0),IFERROR(VLOOKUP($I360,'Privacy Analyst Evaluation'!$A$46:$F$120,2,0),""))</f>
        <v/>
      </c>
      <c r="K360" s="63" t="str">
        <f ca="1">IFERROR(VLOOKUP($I360,'Institution Evaluation'!$A$55:$F$346,3,0),IFERROR(VLOOKUP($I360,'Privacy Analyst Evaluation'!$A$46:$F$120,3,0),""))&amp;""</f>
        <v/>
      </c>
      <c r="L360" s="63" t="str">
        <f ca="1">IFERROR(VLOOKUP($I360,'Institution Evaluation'!$A$55:$F$346,4,0),IFERROR(VLOOKUP($I360,'Privacy Analyst Evaluation'!$A$46:$F$120,4,0),""))&amp;""</f>
        <v/>
      </c>
      <c r="M360" s="63" t="str">
        <f ca="1">IFERROR(VLOOKUP($I360,'Institution Evaluation'!$A$55:$F$346,6,0),IFERROR(VLOOKUP($I360,'Privacy Analyst Evaluation'!$A$46:$F$120,6,0),""))&amp;""</f>
        <v/>
      </c>
    </row>
    <row r="361" spans="1:14" x14ac:dyDescent="0.25">
      <c r="A361" s="63" t="str">
        <f>IFERROR(IF($A360+1&gt;'(backend scoring)'!$T$335,"",$A360+1),"")</f>
        <v/>
      </c>
      <c r="B361" s="63" t="e">
        <f ca="1">_xludf.XLOOKUP($A361,'(backend scoring)'!$V$2:$V$333,'(backend scoring)'!$A$2:$A$333,"")</f>
        <v>#NAME?</v>
      </c>
      <c r="C361" s="63" t="str">
        <f ca="1">IFERROR(VLOOKUP($B361,'Institution Evaluation'!$A$55:$F$346,2,0),IFERROR(VLOOKUP($B361,'Privacy Analyst Evaluation'!$A$46:$F$120,2,0),""))&amp;""</f>
        <v/>
      </c>
      <c r="D361" s="63" t="str">
        <f ca="1">IFERROR(VLOOKUP($B361,'Institution Evaluation'!$A$55:$F$346,3,0),IFERROR(VLOOKUP($B361,'Privacy Analyst Evaluation'!$A$46:$F$120,3,0),""))&amp;""</f>
        <v/>
      </c>
      <c r="E361" s="63" t="str">
        <f ca="1">IFERROR(VLOOKUP($B361,'Institution Evaluation'!$A$55:$F$346,4,0),IFERROR(VLOOKUP($B361,'Privacy Analyst Evaluation'!$A$46:$F$120,4,0),""))&amp;""</f>
        <v/>
      </c>
      <c r="F361" s="63" t="str">
        <f ca="1">IFERROR(VLOOKUP($B361,'Institution Evaluation'!$A$55:$F$346,6,0),IFERROR(VLOOKUP($B361,'Privacy Analyst Evaluation'!$A$46:$F$120,6,0),""))&amp;""</f>
        <v/>
      </c>
      <c r="G361" s="227"/>
      <c r="H361" s="63" t="str">
        <f>IFERROR(IF($H360+1&gt;'(backend scoring)'!$Q$335,"",$H360+1),"")</f>
        <v/>
      </c>
      <c r="I361" s="63" t="e">
        <f ca="1">_xludf.XLOOKUP($H361,'(backend scoring)'!$S$2:$S$333,'(backend scoring)'!$A$2:$A$333,"")</f>
        <v>#NAME?</v>
      </c>
      <c r="J361" s="63" t="str">
        <f ca="1">IFERROR(VLOOKUP($I361,'Institution Evaluation'!$A$55:$F$346,2,0),IFERROR(VLOOKUP($I361,'Privacy Analyst Evaluation'!$A$46:$F$120,2,0),""))</f>
        <v/>
      </c>
      <c r="K361" s="63" t="str">
        <f ca="1">IFERROR(VLOOKUP($I361,'Institution Evaluation'!$A$55:$F$346,3,0),IFERROR(VLOOKUP($I361,'Privacy Analyst Evaluation'!$A$46:$F$120,3,0),""))&amp;""</f>
        <v/>
      </c>
      <c r="L361" s="63" t="str">
        <f ca="1">IFERROR(VLOOKUP($I361,'Institution Evaluation'!$A$55:$F$346,4,0),IFERROR(VLOOKUP($I361,'Privacy Analyst Evaluation'!$A$46:$F$120,4,0),""))&amp;""</f>
        <v/>
      </c>
      <c r="M361" s="63" t="str">
        <f ca="1">IFERROR(VLOOKUP($I361,'Institution Evaluation'!$A$55:$F$346,6,0),IFERROR(VLOOKUP($I361,'Privacy Analyst Evaluation'!$A$46:$F$120,6,0),""))&amp;""</f>
        <v/>
      </c>
    </row>
    <row r="362" spans="1:14" x14ac:dyDescent="0.25">
      <c r="A362" s="63" t="str">
        <f>IFERROR(IF($A361+1&gt;'(backend scoring)'!$T$335,"",$A361+1),"")</f>
        <v/>
      </c>
      <c r="B362" s="63" t="e">
        <f ca="1">_xludf.XLOOKUP($A362,'(backend scoring)'!$V$2:$V$333,'(backend scoring)'!$A$2:$A$333,"")</f>
        <v>#NAME?</v>
      </c>
      <c r="C362" s="63" t="str">
        <f ca="1">IFERROR(VLOOKUP($B362,'Institution Evaluation'!$A$55:$F$346,2,0),IFERROR(VLOOKUP($B362,'Privacy Analyst Evaluation'!$A$46:$F$120,2,0),""))&amp;""</f>
        <v/>
      </c>
      <c r="D362" s="63" t="str">
        <f ca="1">IFERROR(VLOOKUP($B362,'Institution Evaluation'!$A$55:$F$346,3,0),IFERROR(VLOOKUP($B362,'Privacy Analyst Evaluation'!$A$46:$F$120,3,0),""))&amp;""</f>
        <v/>
      </c>
      <c r="E362" s="63" t="str">
        <f ca="1">IFERROR(VLOOKUP($B362,'Institution Evaluation'!$A$55:$F$346,4,0),IFERROR(VLOOKUP($B362,'Privacy Analyst Evaluation'!$A$46:$F$120,4,0),""))&amp;""</f>
        <v/>
      </c>
      <c r="F362" s="63" t="str">
        <f ca="1">IFERROR(VLOOKUP($B362,'Institution Evaluation'!$A$55:$F$346,6,0),IFERROR(VLOOKUP($B362,'Privacy Analyst Evaluation'!$A$46:$F$120,6,0),""))&amp;""</f>
        <v/>
      </c>
      <c r="G362" s="227"/>
      <c r="H362" s="63" t="str">
        <f>IFERROR(IF($H361+1&gt;'(backend scoring)'!$Q$335,"",$H361+1),"")</f>
        <v/>
      </c>
      <c r="I362" s="63" t="e">
        <f ca="1">_xludf.XLOOKUP($H362,'(backend scoring)'!$S$2:$S$333,'(backend scoring)'!$A$2:$A$333,"")</f>
        <v>#NAME?</v>
      </c>
      <c r="J362" s="63" t="str">
        <f ca="1">IFERROR(VLOOKUP($I362,'Institution Evaluation'!$A$55:$F$346,2,0),IFERROR(VLOOKUP($I362,'Privacy Analyst Evaluation'!$A$46:$F$120,2,0),""))</f>
        <v/>
      </c>
      <c r="K362" s="63" t="str">
        <f ca="1">IFERROR(VLOOKUP($I362,'Institution Evaluation'!$A$55:$F$346,3,0),IFERROR(VLOOKUP($I362,'Privacy Analyst Evaluation'!$A$46:$F$120,3,0),""))&amp;""</f>
        <v/>
      </c>
      <c r="L362" s="63" t="str">
        <f ca="1">IFERROR(VLOOKUP($I362,'Institution Evaluation'!$A$55:$F$346,4,0),IFERROR(VLOOKUP($I362,'Privacy Analyst Evaluation'!$A$46:$F$120,4,0),""))&amp;""</f>
        <v/>
      </c>
      <c r="M362" s="63" t="str">
        <f ca="1">IFERROR(VLOOKUP($I362,'Institution Evaluation'!$A$55:$F$346,6,0),IFERROR(VLOOKUP($I362,'Privacy Analyst Evaluation'!$A$46:$F$120,6,0),""))&amp;""</f>
        <v/>
      </c>
    </row>
    <row r="363" spans="1:14" x14ac:dyDescent="0.25">
      <c r="A363" s="63" t="str">
        <f>IFERROR(IF($A362+1&gt;'(backend scoring)'!$T$335,"",$A362+1),"")</f>
        <v/>
      </c>
      <c r="B363" s="63" t="e">
        <f ca="1">_xludf.XLOOKUP($A363,'(backend scoring)'!$V$2:$V$333,'(backend scoring)'!$A$2:$A$333,"")</f>
        <v>#NAME?</v>
      </c>
      <c r="C363" s="63" t="str">
        <f ca="1">IFERROR(VLOOKUP($B363,'Institution Evaluation'!$A$55:$F$346,2,0),IFERROR(VLOOKUP($B363,'Privacy Analyst Evaluation'!$A$46:$F$120,2,0),""))&amp;""</f>
        <v/>
      </c>
      <c r="D363" s="63" t="str">
        <f ca="1">IFERROR(VLOOKUP($B363,'Institution Evaluation'!$A$55:$F$346,3,0),IFERROR(VLOOKUP($B363,'Privacy Analyst Evaluation'!$A$46:$F$120,3,0),""))&amp;""</f>
        <v/>
      </c>
      <c r="E363" s="63" t="str">
        <f ca="1">IFERROR(VLOOKUP($B363,'Institution Evaluation'!$A$55:$F$346,4,0),IFERROR(VLOOKUP($B363,'Privacy Analyst Evaluation'!$A$46:$F$120,4,0),""))&amp;""</f>
        <v/>
      </c>
      <c r="F363" s="63" t="str">
        <f ca="1">IFERROR(VLOOKUP($B363,'Institution Evaluation'!$A$55:$F$346,6,0),IFERROR(VLOOKUP($B363,'Privacy Analyst Evaluation'!$A$46:$F$120,6,0),""))&amp;""</f>
        <v/>
      </c>
      <c r="G363" s="227"/>
      <c r="H363" s="63" t="str">
        <f>IFERROR(IF($H362+1&gt;'(backend scoring)'!$Q$335,"",$H362+1),"")</f>
        <v/>
      </c>
      <c r="I363" s="63" t="e">
        <f ca="1">_xludf.XLOOKUP($H363,'(backend scoring)'!$S$2:$S$333,'(backend scoring)'!$A$2:$A$333,"")</f>
        <v>#NAME?</v>
      </c>
      <c r="J363" s="63" t="str">
        <f ca="1">IFERROR(VLOOKUP($I363,'Institution Evaluation'!$A$55:$F$346,2,0),IFERROR(VLOOKUP($I363,'Privacy Analyst Evaluation'!$A$46:$F$120,2,0),""))</f>
        <v/>
      </c>
      <c r="K363" s="63" t="str">
        <f ca="1">IFERROR(VLOOKUP($I363,'Institution Evaluation'!$A$55:$F$346,3,0),IFERROR(VLOOKUP($I363,'Privacy Analyst Evaluation'!$A$46:$F$120,3,0),""))&amp;""</f>
        <v/>
      </c>
      <c r="L363" s="63" t="str">
        <f ca="1">IFERROR(VLOOKUP($I363,'Institution Evaluation'!$A$55:$F$346,4,0),IFERROR(VLOOKUP($I363,'Privacy Analyst Evaluation'!$A$46:$F$120,4,0),""))&amp;""</f>
        <v/>
      </c>
      <c r="M363" s="63" t="str">
        <f ca="1">IFERROR(VLOOKUP($I363,'Institution Evaluation'!$A$55:$F$346,6,0),IFERROR(VLOOKUP($I363,'Privacy Analyst Evaluation'!$A$46:$F$120,6,0),""))&amp;""</f>
        <v/>
      </c>
    </row>
    <row r="364" spans="1:14" x14ac:dyDescent="0.25">
      <c r="A364" s="63" t="str">
        <f>IFERROR(IF($A363+1&gt;'(backend scoring)'!$T$335,"",$A363+1),"")</f>
        <v/>
      </c>
      <c r="B364" s="63" t="e">
        <f ca="1">_xludf.XLOOKUP($A364,'(backend scoring)'!$V$2:$V$333,'(backend scoring)'!$A$2:$A$333,"")</f>
        <v>#NAME?</v>
      </c>
      <c r="C364" s="63" t="str">
        <f ca="1">IFERROR(VLOOKUP($B364,'Institution Evaluation'!$A$55:$F$346,2,0),IFERROR(VLOOKUP($B364,'Privacy Analyst Evaluation'!$A$46:$F$120,2,0),""))&amp;""</f>
        <v/>
      </c>
      <c r="D364" s="63" t="str">
        <f ca="1">IFERROR(VLOOKUP($B364,'Institution Evaluation'!$A$55:$F$346,3,0),IFERROR(VLOOKUP($B364,'Privacy Analyst Evaluation'!$A$46:$F$120,3,0),""))&amp;""</f>
        <v/>
      </c>
      <c r="E364" s="63" t="str">
        <f ca="1">IFERROR(VLOOKUP($B364,'Institution Evaluation'!$A$55:$F$346,4,0),IFERROR(VLOOKUP($B364,'Privacy Analyst Evaluation'!$A$46:$F$120,4,0),""))&amp;""</f>
        <v/>
      </c>
      <c r="F364" s="63" t="str">
        <f ca="1">IFERROR(VLOOKUP($B364,'Institution Evaluation'!$A$55:$F$346,6,0),IFERROR(VLOOKUP($B364,'Privacy Analyst Evaluation'!$A$46:$F$120,6,0),""))&amp;""</f>
        <v/>
      </c>
      <c r="G364" s="227"/>
      <c r="H364" s="63" t="str">
        <f>IFERROR(IF($H363+1&gt;'(backend scoring)'!$Q$335,"",$H363+1),"")</f>
        <v/>
      </c>
      <c r="I364" s="63" t="e">
        <f ca="1">_xludf.XLOOKUP($H364,'(backend scoring)'!$S$2:$S$333,'(backend scoring)'!$A$2:$A$333,"")</f>
        <v>#NAME?</v>
      </c>
      <c r="J364" s="63" t="str">
        <f ca="1">IFERROR(VLOOKUP($I364,'Institution Evaluation'!$A$55:$F$346,2,0),IFERROR(VLOOKUP($I364,'Privacy Analyst Evaluation'!$A$46:$F$120,2,0),""))</f>
        <v/>
      </c>
      <c r="K364" s="63" t="str">
        <f ca="1">IFERROR(VLOOKUP($I364,'Institution Evaluation'!$A$55:$F$346,3,0),IFERROR(VLOOKUP($I364,'Privacy Analyst Evaluation'!$A$46:$F$120,3,0),""))&amp;""</f>
        <v/>
      </c>
      <c r="L364" s="63" t="str">
        <f ca="1">IFERROR(VLOOKUP($I364,'Institution Evaluation'!$A$55:$F$346,4,0),IFERROR(VLOOKUP($I364,'Privacy Analyst Evaluation'!$A$46:$F$120,4,0),""))&amp;""</f>
        <v/>
      </c>
      <c r="M364" s="63" t="str">
        <f ca="1">IFERROR(VLOOKUP($I364,'Institution Evaluation'!$A$55:$F$346,6,0),IFERROR(VLOOKUP($I364,'Privacy Analyst Evaluation'!$A$46:$F$120,6,0),""))&amp;""</f>
        <v/>
      </c>
    </row>
    <row r="365" spans="1:14" x14ac:dyDescent="0.25">
      <c r="A365" s="63" t="str">
        <f>IFERROR(IF($A364+1&gt;'(backend scoring)'!$T$335,"",$A364+1),"")</f>
        <v/>
      </c>
      <c r="B365" s="63" t="e">
        <f ca="1">_xludf.XLOOKUP($A365,'(backend scoring)'!$V$2:$V$333,'(backend scoring)'!$A$2:$A$333,"")</f>
        <v>#NAME?</v>
      </c>
      <c r="C365" s="63" t="str">
        <f ca="1">IFERROR(VLOOKUP($B365,'Institution Evaluation'!$A$55:$F$346,2,0),IFERROR(VLOOKUP($B365,'Privacy Analyst Evaluation'!$A$46:$F$120,2,0),""))&amp;""</f>
        <v/>
      </c>
      <c r="D365" s="63" t="str">
        <f ca="1">IFERROR(VLOOKUP($B365,'Institution Evaluation'!$A$55:$F$346,3,0),IFERROR(VLOOKUP($B365,'Privacy Analyst Evaluation'!$A$46:$F$120,3,0),""))&amp;""</f>
        <v/>
      </c>
      <c r="E365" s="63" t="str">
        <f ca="1">IFERROR(VLOOKUP($B365,'Institution Evaluation'!$A$55:$F$346,4,0),IFERROR(VLOOKUP($B365,'Privacy Analyst Evaluation'!$A$46:$F$120,4,0),""))&amp;""</f>
        <v/>
      </c>
      <c r="F365" s="63" t="str">
        <f ca="1">IFERROR(VLOOKUP($B365,'Institution Evaluation'!$A$55:$F$346,6,0),IFERROR(VLOOKUP($B365,'Privacy Analyst Evaluation'!$A$46:$F$120,6,0),""))&amp;""</f>
        <v/>
      </c>
      <c r="G365" s="227"/>
      <c r="H365" s="63" t="str">
        <f>IFERROR(IF($H364+1&gt;'(backend scoring)'!$Q$335,"",$H364+1),"")</f>
        <v/>
      </c>
      <c r="I365" s="63" t="e">
        <f ca="1">_xludf.XLOOKUP($H365,'(backend scoring)'!$S$2:$S$333,'(backend scoring)'!$A$2:$A$333,"")</f>
        <v>#NAME?</v>
      </c>
      <c r="J365" s="63" t="str">
        <f ca="1">IFERROR(VLOOKUP($I365,'Institution Evaluation'!$A$55:$F$346,2,0),IFERROR(VLOOKUP($I365,'Privacy Analyst Evaluation'!$A$46:$F$120,2,0),""))</f>
        <v/>
      </c>
      <c r="K365" s="63" t="str">
        <f ca="1">IFERROR(VLOOKUP($I365,'Institution Evaluation'!$A$55:$F$346,3,0),IFERROR(VLOOKUP($I365,'Privacy Analyst Evaluation'!$A$46:$F$120,3,0),""))&amp;""</f>
        <v/>
      </c>
      <c r="L365" s="63" t="str">
        <f ca="1">IFERROR(VLOOKUP($I365,'Institution Evaluation'!$A$55:$F$346,4,0),IFERROR(VLOOKUP($I365,'Privacy Analyst Evaluation'!$A$46:$F$120,4,0),""))&amp;""</f>
        <v/>
      </c>
      <c r="M365" s="63" t="str">
        <f ca="1">IFERROR(VLOOKUP($I365,'Institution Evaluation'!$A$55:$F$346,6,0),IFERROR(VLOOKUP($I365,'Privacy Analyst Evaluation'!$A$46:$F$120,6,0),""))&amp;""</f>
        <v/>
      </c>
    </row>
    <row r="366" spans="1:14" x14ac:dyDescent="0.25">
      <c r="A366" s="63" t="str">
        <f>IFERROR(IF($A365+1&gt;'(backend scoring)'!$T$335,"",$A365+1),"")</f>
        <v/>
      </c>
      <c r="B366" s="63" t="e">
        <f ca="1">_xludf.XLOOKUP($A366,'(backend scoring)'!$V$2:$V$333,'(backend scoring)'!$A$2:$A$333,"")</f>
        <v>#NAME?</v>
      </c>
      <c r="C366" s="63" t="str">
        <f ca="1">IFERROR(VLOOKUP($B366,'Institution Evaluation'!$A$55:$F$346,2,0),IFERROR(VLOOKUP($B366,'Privacy Analyst Evaluation'!$A$46:$F$120,2,0),""))&amp;""</f>
        <v/>
      </c>
      <c r="D366" s="63" t="str">
        <f ca="1">IFERROR(VLOOKUP($B366,'Institution Evaluation'!$A$55:$F$346,3,0),IFERROR(VLOOKUP($B366,'Privacy Analyst Evaluation'!$A$46:$F$120,3,0),""))&amp;""</f>
        <v/>
      </c>
      <c r="E366" s="63" t="str">
        <f ca="1">IFERROR(VLOOKUP($B366,'Institution Evaluation'!$A$55:$F$346,4,0),IFERROR(VLOOKUP($B366,'Privacy Analyst Evaluation'!$A$46:$F$120,4,0),""))&amp;""</f>
        <v/>
      </c>
      <c r="F366" s="63" t="str">
        <f ca="1">IFERROR(VLOOKUP($B366,'Institution Evaluation'!$A$55:$F$346,6,0),IFERROR(VLOOKUP($B366,'Privacy Analyst Evaluation'!$A$46:$F$120,6,0),""))&amp;""</f>
        <v/>
      </c>
      <c r="G366" s="227"/>
      <c r="H366" s="63" t="str">
        <f>IFERROR(IF($H365+1&gt;'(backend scoring)'!$Q$335,"",$H365+1),"")</f>
        <v/>
      </c>
      <c r="I366" s="63" t="e">
        <f ca="1">_xludf.XLOOKUP($H366,'(backend scoring)'!$S$2:$S$333,'(backend scoring)'!$A$2:$A$333,"")</f>
        <v>#NAME?</v>
      </c>
      <c r="J366" s="63" t="str">
        <f ca="1">IFERROR(VLOOKUP($I366,'Institution Evaluation'!$A$55:$F$346,2,0),IFERROR(VLOOKUP($I366,'Privacy Analyst Evaluation'!$A$46:$F$120,2,0),""))</f>
        <v/>
      </c>
      <c r="K366" s="63" t="str">
        <f ca="1">IFERROR(VLOOKUP($I366,'Institution Evaluation'!$A$55:$F$346,3,0),IFERROR(VLOOKUP($I366,'Privacy Analyst Evaluation'!$A$46:$F$120,3,0),""))&amp;""</f>
        <v/>
      </c>
      <c r="L366" s="63" t="str">
        <f ca="1">IFERROR(VLOOKUP($I366,'Institution Evaluation'!$A$55:$F$346,4,0),IFERROR(VLOOKUP($I366,'Privacy Analyst Evaluation'!$A$46:$F$120,4,0),""))&amp;""</f>
        <v/>
      </c>
      <c r="M366" s="63" t="str">
        <f ca="1">IFERROR(VLOOKUP($I366,'Institution Evaluation'!$A$55:$F$346,6,0),IFERROR(VLOOKUP($I366,'Privacy Analyst Evaluation'!$A$46:$F$120,6,0),""))&amp;""</f>
        <v/>
      </c>
    </row>
    <row r="367" spans="1:14" x14ac:dyDescent="0.25">
      <c r="A367" s="63" t="str">
        <f>IFERROR(IF($A366+1&gt;'(backend scoring)'!$T$335,"",$A366+1),"")</f>
        <v/>
      </c>
      <c r="B367" s="63" t="e">
        <f ca="1">_xludf.XLOOKUP($A367,'(backend scoring)'!$V$2:$V$333,'(backend scoring)'!$A$2:$A$333,"")</f>
        <v>#NAME?</v>
      </c>
      <c r="C367" s="63" t="str">
        <f ca="1">IFERROR(VLOOKUP($B367,'Institution Evaluation'!$A$55:$F$346,2,0),IFERROR(VLOOKUP($B367,'Privacy Analyst Evaluation'!$A$46:$F$120,2,0),""))&amp;""</f>
        <v/>
      </c>
      <c r="D367" s="63" t="str">
        <f ca="1">IFERROR(VLOOKUP($B367,'Institution Evaluation'!$A$55:$F$346,3,0),IFERROR(VLOOKUP($B367,'Privacy Analyst Evaluation'!$A$46:$F$120,3,0),""))&amp;""</f>
        <v/>
      </c>
      <c r="E367" s="63" t="str">
        <f ca="1">IFERROR(VLOOKUP($B367,'Institution Evaluation'!$A$55:$F$346,4,0),IFERROR(VLOOKUP($B367,'Privacy Analyst Evaluation'!$A$46:$F$120,4,0),""))&amp;""</f>
        <v/>
      </c>
      <c r="F367" s="63" t="str">
        <f ca="1">IFERROR(VLOOKUP($B367,'Institution Evaluation'!$A$55:$F$346,6,0),IFERROR(VLOOKUP($B367,'Privacy Analyst Evaluation'!$A$46:$F$120,6,0),""))&amp;""</f>
        <v/>
      </c>
      <c r="G367" s="227"/>
      <c r="H367" s="63" t="str">
        <f>IFERROR(IF($H366+1&gt;'(backend scoring)'!$Q$335,"",$H366+1),"")</f>
        <v/>
      </c>
      <c r="I367" s="63" t="e">
        <f ca="1">_xludf.XLOOKUP($H367,'(backend scoring)'!$S$2:$S$333,'(backend scoring)'!$A$2:$A$333,"")</f>
        <v>#NAME?</v>
      </c>
      <c r="J367" s="63" t="str">
        <f ca="1">IFERROR(VLOOKUP($I367,'Institution Evaluation'!$A$55:$F$346,2,0),IFERROR(VLOOKUP($I367,'Privacy Analyst Evaluation'!$A$46:$F$120,2,0),""))</f>
        <v/>
      </c>
      <c r="K367" s="63" t="str">
        <f ca="1">IFERROR(VLOOKUP($I367,'Institution Evaluation'!$A$55:$F$346,3,0),IFERROR(VLOOKUP($I367,'Privacy Analyst Evaluation'!$A$46:$F$120,3,0),""))&amp;""</f>
        <v/>
      </c>
      <c r="L367" s="63" t="str">
        <f ca="1">IFERROR(VLOOKUP($I367,'Institution Evaluation'!$A$55:$F$346,4,0),IFERROR(VLOOKUP($I367,'Privacy Analyst Evaluation'!$A$46:$F$120,4,0),""))&amp;""</f>
        <v/>
      </c>
      <c r="M367" s="63" t="str">
        <f ca="1">IFERROR(VLOOKUP($I367,'Institution Evaluation'!$A$55:$F$346,6,0),IFERROR(VLOOKUP($I367,'Privacy Analyst Evaluation'!$A$46:$F$120,6,0),""))&amp;""</f>
        <v/>
      </c>
    </row>
    <row r="368" spans="1:14" x14ac:dyDescent="0.25">
      <c r="A368" s="63" t="str">
        <f>IFERROR(IF($A367+1&gt;'(backend scoring)'!$T$335,"",$A367+1),"")</f>
        <v/>
      </c>
      <c r="B368" s="63" t="e">
        <f ca="1">_xludf.XLOOKUP($A368,'(backend scoring)'!$V$2:$V$333,'(backend scoring)'!$A$2:$A$333,"")</f>
        <v>#NAME?</v>
      </c>
      <c r="C368" s="63" t="str">
        <f ca="1">IFERROR(VLOOKUP($B368,'Institution Evaluation'!$A$55:$F$346,2,0),IFERROR(VLOOKUP($B368,'Privacy Analyst Evaluation'!$A$46:$F$120,2,0),""))&amp;""</f>
        <v/>
      </c>
      <c r="D368" s="63" t="str">
        <f ca="1">IFERROR(VLOOKUP($B368,'Institution Evaluation'!$A$55:$F$346,3,0),IFERROR(VLOOKUP($B368,'Privacy Analyst Evaluation'!$A$46:$F$120,3,0),""))&amp;""</f>
        <v/>
      </c>
      <c r="E368" s="63" t="str">
        <f ca="1">IFERROR(VLOOKUP($B368,'Institution Evaluation'!$A$55:$F$346,4,0),IFERROR(VLOOKUP($B368,'Privacy Analyst Evaluation'!$A$46:$F$120,4,0),""))&amp;""</f>
        <v/>
      </c>
      <c r="F368" s="63" t="str">
        <f ca="1">IFERROR(VLOOKUP($B368,'Institution Evaluation'!$A$55:$F$346,6,0),IFERROR(VLOOKUP($B368,'Privacy Analyst Evaluation'!$A$46:$F$120,6,0),""))&amp;""</f>
        <v/>
      </c>
      <c r="G368" s="227"/>
      <c r="H368" s="63" t="str">
        <f>IFERROR(IF($H367+1&gt;'(backend scoring)'!$Q$335,"",$H367+1),"")</f>
        <v/>
      </c>
      <c r="I368" s="63" t="e">
        <f ca="1">_xludf.XLOOKUP($H368,'(backend scoring)'!$S$2:$S$333,'(backend scoring)'!$A$2:$A$333,"")</f>
        <v>#NAME?</v>
      </c>
      <c r="J368" s="63" t="str">
        <f ca="1">IFERROR(VLOOKUP($I368,'Institution Evaluation'!$A$55:$F$346,2,0),IFERROR(VLOOKUP($I368,'Privacy Analyst Evaluation'!$A$46:$F$120,2,0),""))</f>
        <v/>
      </c>
      <c r="K368" s="63" t="str">
        <f ca="1">IFERROR(VLOOKUP($I368,'Institution Evaluation'!$A$55:$F$346,3,0),IFERROR(VLOOKUP($I368,'Privacy Analyst Evaluation'!$A$46:$F$120,3,0),""))&amp;""</f>
        <v/>
      </c>
      <c r="L368" s="63" t="str">
        <f ca="1">IFERROR(VLOOKUP($I368,'Institution Evaluation'!$A$55:$F$346,4,0),IFERROR(VLOOKUP($I368,'Privacy Analyst Evaluation'!$A$46:$F$120,4,0),""))&amp;""</f>
        <v/>
      </c>
      <c r="M368" s="63" t="str">
        <f ca="1">IFERROR(VLOOKUP($I368,'Institution Evaluation'!$A$55:$F$346,6,0),IFERROR(VLOOKUP($I368,'Privacy Analyst Evaluation'!$A$46:$F$120,6,0),""))&amp;""</f>
        <v/>
      </c>
      <c r="N368" s="46" t="s">
        <v>31</v>
      </c>
    </row>
    <row r="369" spans="1:2" x14ac:dyDescent="0.25">
      <c r="A369" s="80" t="s">
        <v>456</v>
      </c>
      <c r="B369" s="80" t="s">
        <v>456</v>
      </c>
    </row>
    <row r="370" spans="1:2" hidden="1" x14ac:dyDescent="0.25"/>
    <row r="371" spans="1:2" hidden="1" x14ac:dyDescent="0.25"/>
    <row r="372" spans="1:2" hidden="1" x14ac:dyDescent="0.25"/>
    <row r="373" spans="1:2" hidden="1" x14ac:dyDescent="0.25"/>
    <row r="374" spans="1:2" hidden="1" x14ac:dyDescent="0.25"/>
    <row r="375" spans="1:2" hidden="1" x14ac:dyDescent="0.25"/>
    <row r="376" spans="1:2" hidden="1" x14ac:dyDescent="0.25"/>
    <row r="377" spans="1:2" hidden="1" x14ac:dyDescent="0.25"/>
    <row r="378" spans="1:2" hidden="1" x14ac:dyDescent="0.25"/>
    <row r="379" spans="1:2" hidden="1" x14ac:dyDescent="0.25"/>
    <row r="380" spans="1:2" hidden="1" x14ac:dyDescent="0.25"/>
    <row r="381" spans="1:2" hidden="1" x14ac:dyDescent="0.25"/>
    <row r="382" spans="1:2" hidden="1" x14ac:dyDescent="0.25"/>
    <row r="383" spans="1:2" hidden="1" x14ac:dyDescent="0.25"/>
    <row r="384" spans="1:2"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x14ac:dyDescent="0.25"/>
  </sheetData>
  <mergeCells count="1">
    <mergeCell ref="C14:E14"/>
  </mergeCells>
  <conditionalFormatting sqref="F19:F20">
    <cfRule type="dataBar" priority="1">
      <dataBar>
        <cfvo type="num" val="0"/>
        <cfvo type="num" val="1"/>
        <color rgb="FFD0DAF0"/>
      </dataBar>
    </cfRule>
  </conditionalFormatting>
  <dataValidations count="1">
    <dataValidation allowBlank="1" showInputMessage="1" showErrorMessage="1" prompt="Changes cannot be made in this sheet. Please make changes in the appropriate &quot;Evaluation&quot; tab." sqref="F18:F1048576 N1:XFD1048576 H23:M1048576 A3:A1048576 D16:E1048576 D1:F8 B1:C1048576 A1 H1:M8" xr:uid="{00000000-0002-0000-0900-000000000000}"/>
  </dataValidations>
  <hyperlinks>
    <hyperlink ref="A8" r:id="rId1" xr:uid="{00000000-0004-0000-0900-000000000000}"/>
  </hyperlinks>
  <pageMargins left="0.7" right="0.7" top="0.75" bottom="0.75" header="0.3" footer="0.3"/>
  <pageSetup orientation="portrait" horizontalDpi="300" verticalDpi="300"/>
  <ignoredErrors>
    <ignoredError sqref="A1:LZ13 A15:LZ695 A14:C14 F14:LZ1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E0B233"/>
  </sheetPr>
  <dimension ref="A1:N265"/>
  <sheetViews>
    <sheetView showGridLines="0" topLeftCell="A2" zoomScale="80" workbookViewId="0">
      <selection activeCell="A2" sqref="A2"/>
    </sheetView>
  </sheetViews>
  <sheetFormatPr defaultColWidth="0" defaultRowHeight="15.05" zeroHeight="1" x14ac:dyDescent="0.25"/>
  <cols>
    <col min="1" max="1" width="18.81640625" customWidth="1"/>
    <col min="2" max="2" width="41.36328125" customWidth="1"/>
    <col min="3" max="4" width="19.6328125" customWidth="1"/>
    <col min="5" max="5" width="25.1796875" customWidth="1"/>
    <col min="6" max="9" width="19.6328125" customWidth="1"/>
    <col min="10" max="10" width="18.6328125" customWidth="1"/>
    <col min="11" max="11" width="15.6328125" customWidth="1"/>
    <col min="12" max="12" width="8.453125" customWidth="1"/>
    <col min="14" max="14" width="8.453125" hidden="1" customWidth="1"/>
    <col min="15" max="16384" width="8.453125" hidden="1"/>
  </cols>
  <sheetData>
    <row r="1" spans="1:10" ht="23.25" hidden="1" customHeight="1" x14ac:dyDescent="0.25">
      <c r="A1" s="89" t="s">
        <v>628</v>
      </c>
    </row>
    <row r="2" spans="1:10" s="228" customFormat="1" ht="36" customHeight="1" x14ac:dyDescent="0.25">
      <c r="A2" s="90" t="s">
        <v>639</v>
      </c>
      <c r="B2" s="90"/>
      <c r="C2" s="90"/>
      <c r="D2" s="90"/>
      <c r="E2" s="90"/>
      <c r="F2" s="90"/>
      <c r="G2" s="90"/>
      <c r="H2" s="90"/>
      <c r="I2" s="92" t="str">
        <f>'Auto Responses'!$A$36</f>
        <v>Version 4.1.3</v>
      </c>
      <c r="J2" s="92"/>
    </row>
    <row r="3" spans="1:10" ht="20.95" customHeight="1" x14ac:dyDescent="0.25">
      <c r="A3" s="94"/>
      <c r="B3" s="94"/>
      <c r="C3" s="94"/>
      <c r="D3" s="94"/>
      <c r="E3" s="94"/>
      <c r="F3" s="94"/>
      <c r="G3" s="94"/>
      <c r="H3" s="94"/>
      <c r="I3" s="94"/>
      <c r="J3" s="94"/>
    </row>
    <row r="4" spans="1:10" ht="36" customHeight="1" x14ac:dyDescent="0.25">
      <c r="A4" s="95" t="s">
        <v>586</v>
      </c>
      <c r="B4" s="96"/>
      <c r="C4" s="96"/>
      <c r="D4" s="96"/>
      <c r="E4" s="96"/>
      <c r="F4" s="96"/>
      <c r="G4" s="96"/>
      <c r="H4" s="96"/>
      <c r="I4" s="96"/>
      <c r="J4" s="96"/>
    </row>
    <row r="5" spans="1:10" ht="19.5" customHeight="1" x14ac:dyDescent="0.25">
      <c r="A5" s="97" t="str">
        <f>HLOOKUP($A$4,'Auto Responses'!$F$2:$F$7,2,0)&amp;""</f>
        <v>1. Upon initial review, you can check the "Non-Negotiable" box by any question to compile a report of questions that may prohibit a full review.</v>
      </c>
      <c r="B5" s="97"/>
      <c r="C5" s="97"/>
      <c r="D5" s="97"/>
      <c r="E5" s="97"/>
      <c r="F5" s="97"/>
      <c r="G5" s="97"/>
      <c r="H5" s="97"/>
      <c r="I5" s="97"/>
      <c r="J5" s="97"/>
    </row>
    <row r="6" spans="1:10" ht="19.5" customHeight="1" x14ac:dyDescent="0.25">
      <c r="A6" s="97" t="str">
        <f>HLOOKUP($A$4,'Auto Responses'!$F$2:$F$7,3,0)&amp;""</f>
        <v>2. When evaluating an answer, a default importance level has been set. You can use the "Importance Override" dropdown to override the default and adjust the value of the question.</v>
      </c>
      <c r="B6" s="97"/>
      <c r="C6" s="97"/>
      <c r="D6" s="97"/>
      <c r="E6" s="97"/>
      <c r="F6" s="97"/>
      <c r="G6" s="97"/>
      <c r="H6" s="97"/>
      <c r="I6" s="97"/>
      <c r="J6" s="97"/>
    </row>
    <row r="7" spans="1:10" ht="19.5" customHeight="1" x14ac:dyDescent="0.25">
      <c r="A7" s="97" t="str">
        <f>HLOOKUP($A$4,'Auto Responses'!$F$2:$F$7,4,0)&amp;""</f>
        <v>3. For questions that are qualitative or for which you disagree with the preferred response, make a selection in the "Compliant Override" dropdown to adjust the question's impact on the score.</v>
      </c>
      <c r="B7" s="97"/>
      <c r="C7" s="97"/>
      <c r="D7" s="97"/>
      <c r="E7" s="97"/>
      <c r="F7" s="97"/>
      <c r="G7" s="97"/>
      <c r="H7" s="97"/>
      <c r="I7" s="97"/>
      <c r="J7" s="97"/>
    </row>
    <row r="8" spans="1:10" ht="19.5" customHeight="1" x14ac:dyDescent="0.25">
      <c r="A8" s="97" t="str">
        <f>HLOOKUP($A$4,'Auto Responses'!$F$2:$F$7,5,0)&amp;""</f>
        <v xml:space="preserve">4. Each worksheet shows a report for that section. See the "Analyst Report" sheet for a full report of all sections. </v>
      </c>
      <c r="B8" s="97"/>
      <c r="C8" s="97"/>
      <c r="D8" s="97"/>
      <c r="E8" s="97"/>
      <c r="F8" s="97"/>
      <c r="G8" s="97"/>
      <c r="H8" s="97"/>
      <c r="I8" s="97"/>
      <c r="J8" s="97"/>
    </row>
    <row r="9" spans="1:10" ht="19.5" customHeight="1" x14ac:dyDescent="0.25">
      <c r="A9" s="97" t="str">
        <f>HLOOKUP($A$4,'Auto Responses'!$F$2:$F$7,6,0)&amp;""</f>
        <v xml:space="preserve">5. If you are evaluating a question that appears in an earlier section, the Importance and Compliant Override cannot be changed but additional notes can be added. </v>
      </c>
      <c r="B9" s="97"/>
      <c r="C9" s="97"/>
      <c r="D9" s="97"/>
      <c r="E9" s="97"/>
      <c r="F9" s="97"/>
      <c r="G9" s="97"/>
      <c r="H9" s="97"/>
      <c r="I9" s="97"/>
      <c r="J9" s="97"/>
    </row>
    <row r="10" spans="1:10" ht="19.5" customHeight="1" x14ac:dyDescent="0.25">
      <c r="A10" s="98" t="str">
        <f>HLOOKUP($A$4,'Auto Responses'!$F$2:$F$8,7,0)&amp;""</f>
        <v>For full instructions, please visit EDUCAUSE.edu/HECVAT</v>
      </c>
      <c r="B10" s="99"/>
      <c r="C10" s="99"/>
      <c r="D10" s="99"/>
      <c r="E10" s="99"/>
      <c r="F10" s="99"/>
      <c r="G10" s="99"/>
      <c r="H10" s="99"/>
      <c r="I10" s="99"/>
      <c r="J10" s="99"/>
    </row>
    <row r="11" spans="1:10" s="1" customFormat="1" ht="25.55" customHeight="1" x14ac:dyDescent="0.2">
      <c r="A11" s="100" t="str">
        <f>'START HERE'!$B$13</f>
        <v>Solution Provider Name</v>
      </c>
      <c r="B11" s="101"/>
      <c r="C11" s="102" t="str">
        <f>VLOOKUP($A11,'START HERE'!$B$13:$C$21,2,0)&amp;""</f>
        <v>Biddle Consulting Group, Inc.</v>
      </c>
      <c r="D11" s="103"/>
      <c r="E11" s="208"/>
      <c r="F11" s="106"/>
      <c r="G11" s="106"/>
      <c r="H11" s="107"/>
      <c r="I11" s="106"/>
      <c r="J11" s="106"/>
    </row>
    <row r="12" spans="1:10" s="1" customFormat="1" ht="25.55" customHeight="1" x14ac:dyDescent="0.2">
      <c r="A12" s="108" t="str">
        <f>'START HERE'!$B$16</f>
        <v>Solution Provider Contact Name</v>
      </c>
      <c r="B12" s="109"/>
      <c r="C12" s="110" t="str">
        <f>VLOOKUP($A12,'START HERE'!$B$13:$C$21,2,0)&amp;""</f>
        <v/>
      </c>
      <c r="D12" s="111"/>
      <c r="E12" s="209"/>
      <c r="F12" s="106"/>
      <c r="G12" s="106"/>
      <c r="H12" s="107"/>
      <c r="I12" s="106"/>
      <c r="J12" s="106"/>
    </row>
    <row r="13" spans="1:10" s="1" customFormat="1" ht="25.55" customHeight="1" x14ac:dyDescent="0.2">
      <c r="A13" s="108" t="str">
        <f>'START HERE'!$B$17</f>
        <v>Solution Provider Contact Title</v>
      </c>
      <c r="B13" s="109"/>
      <c r="C13" s="110" t="str">
        <f>VLOOKUP($A13,'START HERE'!$B$13:$C$21,2,0)&amp;""</f>
        <v/>
      </c>
      <c r="D13" s="111"/>
      <c r="E13" s="209"/>
      <c r="F13" s="106"/>
      <c r="G13" s="106"/>
      <c r="H13" s="107"/>
      <c r="I13" s="106"/>
      <c r="J13" s="106"/>
    </row>
    <row r="14" spans="1:10" s="1" customFormat="1" ht="25.55" customHeight="1" x14ac:dyDescent="0.2">
      <c r="A14" s="108" t="str">
        <f>'START HERE'!$B$18</f>
        <v>Solution Provider Contact Email</v>
      </c>
      <c r="B14" s="109"/>
      <c r="C14" s="110" t="str">
        <f>VLOOKUP($A14,'START HERE'!$B$13:$C$21,2,0)&amp;""</f>
        <v/>
      </c>
      <c r="D14" s="111"/>
      <c r="E14" s="209"/>
      <c r="F14" s="210"/>
      <c r="G14" s="114"/>
      <c r="H14" s="114"/>
      <c r="I14" s="114"/>
      <c r="J14" s="114"/>
    </row>
    <row r="15" spans="1:10" s="1" customFormat="1" ht="25.55" customHeight="1" x14ac:dyDescent="0.2">
      <c r="A15" s="108" t="str">
        <f>'START HERE'!$B$14</f>
        <v>Solution Name</v>
      </c>
      <c r="B15" s="109"/>
      <c r="C15" s="110" t="str">
        <f>VLOOKUP($A15,'START HERE'!$B$13:$C$21,2,0)&amp;""</f>
        <v>TestGenius by Biddle Consulting Group.</v>
      </c>
      <c r="D15" s="111"/>
      <c r="E15" s="209"/>
      <c r="F15" s="210"/>
      <c r="G15" s="114"/>
      <c r="H15" s="114"/>
      <c r="I15" s="114"/>
      <c r="J15" s="114"/>
    </row>
    <row r="16" spans="1:10" s="1" customFormat="1" ht="25.55" customHeight="1" x14ac:dyDescent="0.2">
      <c r="A16" s="108" t="str">
        <f>'START HERE'!$B$15</f>
        <v>Solution Description</v>
      </c>
      <c r="B16" s="109"/>
      <c r="C16" s="110" t="str">
        <f>VLOOKUP($A16,'START HERE'!$B$13:$C$21,2,0)&amp;""</f>
        <v>Cloud-based skill and ability testing software. TestGenius is a SaaS platform that enables clients to administer pre-employment tests to job candidates via a web browser with no external systems needed.</v>
      </c>
      <c r="D16" s="111"/>
      <c r="E16" s="209"/>
      <c r="F16" s="210"/>
      <c r="G16" s="114"/>
      <c r="H16" s="114"/>
      <c r="I16" s="114"/>
      <c r="J16" s="114"/>
    </row>
    <row r="17" spans="1:11" s="1" customFormat="1" ht="25.55" customHeight="1" x14ac:dyDescent="0.2">
      <c r="A17" s="115" t="s">
        <v>587</v>
      </c>
      <c r="B17" s="116"/>
      <c r="C17" s="117">
        <f>'START HERE'!$C$3</f>
        <v>46077</v>
      </c>
      <c r="D17" s="118"/>
      <c r="E17" s="211"/>
      <c r="F17" s="210"/>
      <c r="G17" s="114"/>
      <c r="H17" s="114"/>
      <c r="I17" s="114"/>
      <c r="J17" s="114"/>
    </row>
    <row r="18" spans="1:11" s="1" customFormat="1" ht="24.75" customHeight="1" x14ac:dyDescent="0.2">
      <c r="A18" s="106"/>
      <c r="B18" s="106"/>
      <c r="C18" s="120"/>
      <c r="D18" s="121"/>
      <c r="E18" s="106"/>
      <c r="F18" s="106"/>
      <c r="G18" s="106"/>
      <c r="H18" s="107"/>
      <c r="I18" s="107"/>
      <c r="J18" s="107"/>
    </row>
    <row r="19" spans="1:11" s="123" customFormat="1" ht="24.05" customHeight="1" x14ac:dyDescent="0.25">
      <c r="A19" s="299"/>
      <c r="B19" s="299"/>
      <c r="C19" s="299"/>
      <c r="D19" s="122"/>
    </row>
    <row r="20" spans="1:11" ht="29.95" customHeight="1" x14ac:dyDescent="0.25">
      <c r="A20" s="124" t="s">
        <v>588</v>
      </c>
      <c r="B20" s="125" t="s">
        <v>589</v>
      </c>
      <c r="C20" s="126" t="s">
        <v>590</v>
      </c>
      <c r="D20" s="127" t="s">
        <v>591</v>
      </c>
      <c r="E20" s="128" t="s">
        <v>592</v>
      </c>
      <c r="F20" s="128" t="s">
        <v>593</v>
      </c>
      <c r="G20" s="129" t="s">
        <v>594</v>
      </c>
      <c r="H20" s="130"/>
      <c r="I20" s="131"/>
    </row>
    <row r="21" spans="1:11" ht="40.75" customHeight="1" x14ac:dyDescent="0.25">
      <c r="B21" s="132" t="str">
        <f>VLOOKUP($K21,'Auto Responses'!$N$4:$O$38,2,0)&amp;""</f>
        <v xml:space="preserve"> General Privacy</v>
      </c>
      <c r="C21" s="133"/>
      <c r="D21" s="134" t="str">
        <f>IF($C21=TRUE,SUMIF('(backend scoring)'!$B$3:$B$333,$K21,'(backend scoring)'!$O$3:$O$333),"")</f>
        <v/>
      </c>
      <c r="E21" s="135" t="str">
        <f>IF($C21=TRUE,SUMIF('(backend scoring)'!$B$3:$B$333,$K21,'(backend scoring)'!$P$3:$P$333),"")</f>
        <v/>
      </c>
      <c r="F21" s="136" t="str">
        <f t="shared" ref="F21:F31" si="0">IFERROR($E21/$D21,"N/A")</f>
        <v>N/A</v>
      </c>
      <c r="G21" s="137" t="str">
        <f t="shared" ref="G21:G30" si="1">"Jump to "&amp;B21</f>
        <v>Jump to  General Privacy</v>
      </c>
      <c r="H21" s="138"/>
      <c r="I21" s="139"/>
      <c r="K21" s="140" t="s">
        <v>640</v>
      </c>
    </row>
    <row r="22" spans="1:11" ht="40.75" customHeight="1" x14ac:dyDescent="0.25">
      <c r="B22" s="132" t="str">
        <f>VLOOKUP($K22,'Auto Responses'!$N$4:$O$38,2,0)&amp;""</f>
        <v xml:space="preserve"> Privacy-Specific Company Details</v>
      </c>
      <c r="C22" s="133" t="b">
        <v>1</v>
      </c>
      <c r="D22" s="134">
        <f>IF($C22=TRUE,SUMIF('(backend scoring)'!$B$3:$B$333,$K22,'(backend scoring)'!$O$3:$O$333),"")</f>
        <v>30</v>
      </c>
      <c r="E22" s="135">
        <f>IF($C22=TRUE,SUMIF('(backend scoring)'!$B$3:$B$333,$K22,'(backend scoring)'!$P$3:$P$333),"")</f>
        <v>30</v>
      </c>
      <c r="F22" s="142">
        <f t="shared" si="0"/>
        <v>1</v>
      </c>
      <c r="G22" s="143" t="str">
        <f t="shared" si="1"/>
        <v>Jump to  Privacy-Specific Company Details</v>
      </c>
      <c r="H22" s="144"/>
      <c r="I22" s="145"/>
      <c r="K22" s="140" t="s">
        <v>641</v>
      </c>
    </row>
    <row r="23" spans="1:11" ht="40.75" customHeight="1" x14ac:dyDescent="0.25">
      <c r="B23" s="132" t="str">
        <f>VLOOKUP($K23,'Auto Responses'!$N$4:$O$38,2,0)&amp;""</f>
        <v xml:space="preserve"> Privacy-Specific Documentation</v>
      </c>
      <c r="C23" s="133" t="b">
        <v>1</v>
      </c>
      <c r="D23" s="134">
        <f>IF($C23=TRUE,SUMIF('(backend scoring)'!$B$3:$B$333,$K23,'(backend scoring)'!$O$3:$O$333),"")</f>
        <v>10</v>
      </c>
      <c r="E23" s="135">
        <f>IF($C23=TRUE,SUMIF('(backend scoring)'!$B$3:$B$333,$K23,'(backend scoring)'!$P$3:$P$333),"")</f>
        <v>10</v>
      </c>
      <c r="F23" s="142">
        <f t="shared" si="0"/>
        <v>1</v>
      </c>
      <c r="G23" s="143" t="str">
        <f t="shared" si="1"/>
        <v>Jump to  Privacy-Specific Documentation</v>
      </c>
      <c r="H23" s="144"/>
      <c r="I23" s="145"/>
      <c r="K23" s="140" t="s">
        <v>642</v>
      </c>
    </row>
    <row r="24" spans="1:11" ht="40.75" customHeight="1" x14ac:dyDescent="0.25">
      <c r="B24" s="132" t="str">
        <f>VLOOKUP($K24,'Auto Responses'!$N$4:$O$38,2,0)&amp;""</f>
        <v xml:space="preserve"> Privacy of Third Parties</v>
      </c>
      <c r="C24" s="133" t="b">
        <v>1</v>
      </c>
      <c r="D24" s="134">
        <f>IF($C24=TRUE,SUMIF('(backend scoring)'!$B$3:$B$333,$K24,'(backend scoring)'!$O$3:$O$333),"")</f>
        <v>25</v>
      </c>
      <c r="E24" s="135">
        <f>IF($C24=TRUE,SUMIF('(backend scoring)'!$B$3:$B$333,$K24,'(backend scoring)'!$P$3:$P$333),"")</f>
        <v>25</v>
      </c>
      <c r="F24" s="142">
        <f t="shared" si="0"/>
        <v>1</v>
      </c>
      <c r="G24" s="143" t="str">
        <f t="shared" si="1"/>
        <v>Jump to  Privacy of Third Parties</v>
      </c>
      <c r="H24" s="144"/>
      <c r="I24" s="145"/>
      <c r="K24" s="140" t="s">
        <v>643</v>
      </c>
    </row>
    <row r="25" spans="1:11" ht="40.75" customHeight="1" x14ac:dyDescent="0.25">
      <c r="B25" s="132" t="str">
        <f>VLOOKUP($K25,'Auto Responses'!$N$4:$O$38,2,0)&amp;""</f>
        <v xml:space="preserve"> Privacy Change Management</v>
      </c>
      <c r="C25" s="133" t="b">
        <v>1</v>
      </c>
      <c r="D25" s="134">
        <f>IF($C25=TRUE,SUMIF('(backend scoring)'!$B$3:$B$333,$K25,'(backend scoring)'!$O$3:$O$333),"")</f>
        <v>15</v>
      </c>
      <c r="E25" s="135">
        <f>IF($C25=TRUE,SUMIF('(backend scoring)'!$B$3:$B$333,$K25,'(backend scoring)'!$P$3:$P$333),"")</f>
        <v>15</v>
      </c>
      <c r="F25" s="142">
        <f t="shared" si="0"/>
        <v>1</v>
      </c>
      <c r="G25" s="143" t="str">
        <f t="shared" si="1"/>
        <v>Jump to  Privacy Change Management</v>
      </c>
      <c r="H25" s="144"/>
      <c r="I25" s="145"/>
      <c r="K25" s="140" t="s">
        <v>644</v>
      </c>
    </row>
    <row r="26" spans="1:11" ht="40.75" customHeight="1" x14ac:dyDescent="0.25">
      <c r="B26" s="132" t="str">
        <f>VLOOKUP($K26,'Auto Responses'!$N$4:$O$38,2,0)&amp;""</f>
        <v xml:space="preserve"> Privacy of Sensitive Data</v>
      </c>
      <c r="C26" s="133" t="b">
        <v>1</v>
      </c>
      <c r="D26" s="134">
        <f>IF($C26=TRUE,SUMIF('(backend scoring)'!$B$3:$B$333,$K26,'(backend scoring)'!$O$3:$O$333),"")</f>
        <v>80</v>
      </c>
      <c r="E26" s="135">
        <f>IF($C26=TRUE,SUMIF('(backend scoring)'!$B$3:$B$333,$K26,'(backend scoring)'!$P$3:$P$333),"")</f>
        <v>45</v>
      </c>
      <c r="F26" s="142">
        <f t="shared" si="0"/>
        <v>0.5625</v>
      </c>
      <c r="G26" s="143" t="str">
        <f t="shared" si="1"/>
        <v>Jump to  Privacy of Sensitive Data</v>
      </c>
      <c r="H26" s="144"/>
      <c r="I26" s="145"/>
      <c r="K26" s="140" t="s">
        <v>645</v>
      </c>
    </row>
    <row r="27" spans="1:11" ht="40.75" customHeight="1" x14ac:dyDescent="0.25">
      <c r="B27" s="132" t="str">
        <f>VLOOKUP($K27,'Auto Responses'!$N$4:$O$38,2,0)&amp;""</f>
        <v xml:space="preserve"> Privacy Policies and Procedures</v>
      </c>
      <c r="C27" s="133" t="b">
        <v>1</v>
      </c>
      <c r="D27" s="134">
        <f>IF($C27=TRUE,SUMIF('(backend scoring)'!$B$3:$B$333,$K27,'(backend scoring)'!$O$3:$O$333),"")</f>
        <v>100</v>
      </c>
      <c r="E27" s="135">
        <f>IF($C27=TRUE,SUMIF('(backend scoring)'!$B$3:$B$333,$K27,'(backend scoring)'!$P$3:$P$333),"")</f>
        <v>95</v>
      </c>
      <c r="F27" s="142">
        <f t="shared" si="0"/>
        <v>0.95</v>
      </c>
      <c r="G27" s="143" t="str">
        <f t="shared" si="1"/>
        <v>Jump to  Privacy Policies and Procedures</v>
      </c>
      <c r="H27" s="144"/>
      <c r="I27" s="145"/>
      <c r="K27" s="140" t="s">
        <v>646</v>
      </c>
    </row>
    <row r="28" spans="1:11" ht="40.75" customHeight="1" x14ac:dyDescent="0.25">
      <c r="B28" s="132" t="str">
        <f>VLOOKUP($K28,'Auto Responses'!$N$4:$O$38,2,0)&amp;""</f>
        <v xml:space="preserve"> International Privacy</v>
      </c>
      <c r="C28" s="133" t="b">
        <v>1</v>
      </c>
      <c r="D28" s="134">
        <f>IF($C28=TRUE,SUMIF('(backend scoring)'!$B$3:$B$333,$K28,'(backend scoring)'!$O$3:$O$333),"")</f>
        <v>50</v>
      </c>
      <c r="E28" s="135">
        <f>IF($C28=TRUE,SUMIF('(backend scoring)'!$B$3:$B$333,$K28,'(backend scoring)'!$P$3:$P$333),"")</f>
        <v>30</v>
      </c>
      <c r="F28" s="142">
        <f t="shared" si="0"/>
        <v>0.6</v>
      </c>
      <c r="G28" s="143" t="str">
        <f t="shared" si="1"/>
        <v>Jump to  International Privacy</v>
      </c>
      <c r="H28" s="144"/>
      <c r="I28" s="145"/>
      <c r="K28" s="140" t="s">
        <v>647</v>
      </c>
    </row>
    <row r="29" spans="1:11" ht="40.75" customHeight="1" x14ac:dyDescent="0.25">
      <c r="B29" s="132" t="str">
        <f>VLOOKUP($K29,'Auto Responses'!$N$4:$O$38,2,0)&amp;""</f>
        <v xml:space="preserve"> Data Privacy</v>
      </c>
      <c r="C29" s="133" t="b">
        <v>1</v>
      </c>
      <c r="D29" s="134">
        <f>IF($C29=TRUE,SUMIF('(backend scoring)'!$B$3:$B$333,$K29,'(backend scoring)'!$O$3:$O$333),"")</f>
        <v>140</v>
      </c>
      <c r="E29" s="135">
        <f>IF($C29=TRUE,SUMIF('(backend scoring)'!$B$3:$B$333,$K29,'(backend scoring)'!$P$3:$P$333),"")</f>
        <v>130</v>
      </c>
      <c r="F29" s="142">
        <f t="shared" si="0"/>
        <v>0.9285714285714286</v>
      </c>
      <c r="G29" s="143" t="str">
        <f t="shared" si="1"/>
        <v>Jump to  Data Privacy</v>
      </c>
      <c r="H29" s="144"/>
      <c r="I29" s="145"/>
      <c r="K29" s="140" t="s">
        <v>648</v>
      </c>
    </row>
    <row r="30" spans="1:11" ht="40.75" customHeight="1" x14ac:dyDescent="0.25">
      <c r="B30" s="132" t="str">
        <f>VLOOKUP($K30,'Auto Responses'!$N$4:$O$38,2,0)&amp;""</f>
        <v xml:space="preserve"> Privacy and AI</v>
      </c>
      <c r="C30" s="133" t="b">
        <v>1</v>
      </c>
      <c r="D30" s="134">
        <f>IF($C30=TRUE,SUMIF('(backend scoring)'!$B$3:$B$333,$K30,'(backend scoring)'!$O$3:$O$333),"")</f>
        <v>80</v>
      </c>
      <c r="E30" s="135">
        <f>IF($C30=TRUE,SUMIF('(backend scoring)'!$B$3:$B$333,$K30,'(backend scoring)'!$P$3:$P$333),"")</f>
        <v>35</v>
      </c>
      <c r="F30" s="142">
        <f t="shared" si="0"/>
        <v>0.4375</v>
      </c>
      <c r="G30" s="143" t="str">
        <f t="shared" si="1"/>
        <v>Jump to  Privacy and AI</v>
      </c>
      <c r="H30" s="144"/>
      <c r="I30" s="145"/>
      <c r="K30" s="140" t="s">
        <v>649</v>
      </c>
    </row>
    <row r="31" spans="1:11" ht="29.95" customHeight="1" x14ac:dyDescent="0.25">
      <c r="B31" s="125" t="s">
        <v>650</v>
      </c>
      <c r="C31" s="126"/>
      <c r="D31" s="154">
        <f>SUM(D21:D30)</f>
        <v>530</v>
      </c>
      <c r="E31" s="154">
        <f>SUM(E21:E30)</f>
        <v>415</v>
      </c>
      <c r="F31" s="155">
        <f t="shared" si="0"/>
        <v>0.78301886792452835</v>
      </c>
      <c r="G31" s="156"/>
      <c r="H31" s="157"/>
      <c r="I31" s="158"/>
      <c r="J31" s="46" t="s">
        <v>31</v>
      </c>
    </row>
    <row r="32" spans="1:11" ht="15.05" customHeight="1" x14ac:dyDescent="0.25">
      <c r="F32" s="89" t="s">
        <v>615</v>
      </c>
    </row>
    <row r="33" spans="1:12" ht="15.05" customHeight="1" x14ac:dyDescent="0.25"/>
    <row r="34" spans="1:12" ht="15.05" customHeight="1" x14ac:dyDescent="0.25"/>
    <row r="35" spans="1:12" s="228" customFormat="1" ht="36" customHeight="1" x14ac:dyDescent="0.25">
      <c r="A35" s="159" t="s">
        <v>651</v>
      </c>
      <c r="B35" s="159"/>
      <c r="C35" s="160"/>
      <c r="D35" s="159"/>
      <c r="E35" s="159"/>
      <c r="F35" s="159"/>
      <c r="G35" s="159"/>
      <c r="H35" s="159"/>
      <c r="I35" s="159"/>
      <c r="J35" s="159"/>
      <c r="K35" s="159"/>
      <c r="L35" s="3"/>
    </row>
    <row r="36" spans="1:12" ht="36" customHeight="1" x14ac:dyDescent="0.25">
      <c r="A36" s="161" t="s">
        <v>617</v>
      </c>
      <c r="B36" s="161"/>
      <c r="C36" s="162"/>
      <c r="D36" s="161"/>
      <c r="E36" s="161"/>
      <c r="F36" s="161"/>
      <c r="G36" s="161"/>
      <c r="H36" s="161"/>
      <c r="I36" s="161"/>
      <c r="J36" s="161"/>
      <c r="K36" s="161"/>
      <c r="L36" s="1"/>
    </row>
    <row r="37" spans="1:12" s="1" customFormat="1" ht="36" customHeight="1" x14ac:dyDescent="0.2">
      <c r="A37" s="14" t="s">
        <v>586</v>
      </c>
      <c r="B37" s="15"/>
      <c r="C37" s="16"/>
      <c r="D37" s="17"/>
      <c r="E37" s="17"/>
      <c r="F37" s="18"/>
      <c r="G37" s="18"/>
      <c r="H37" s="18"/>
      <c r="I37" s="18"/>
      <c r="J37" s="18"/>
      <c r="K37" s="18"/>
    </row>
    <row r="38" spans="1:12" s="1" customFormat="1" ht="19.5" customHeight="1" x14ac:dyDescent="0.2">
      <c r="A38" s="97" t="str">
        <f>HLOOKUP($A$4,'Auto Responses'!$F$2:$F$7,2,0)&amp;""</f>
        <v>1. Upon initial review, you can check the "Non-Negotiable" box by any question to compile a report of questions that may prohibit a full review.</v>
      </c>
      <c r="B38" s="97"/>
      <c r="C38" s="97"/>
      <c r="D38" s="97"/>
      <c r="E38" s="97"/>
      <c r="F38" s="97"/>
      <c r="G38" s="97"/>
      <c r="H38" s="97"/>
      <c r="I38" s="97"/>
      <c r="J38" s="97"/>
      <c r="K38" s="20"/>
    </row>
    <row r="39" spans="1:12" s="1" customFormat="1" ht="19.5" customHeight="1" x14ac:dyDescent="0.2">
      <c r="A39" s="97" t="str">
        <f>HLOOKUP($A$4,'Auto Responses'!$F$2:$F$7,3,0)&amp;""</f>
        <v>2. When evaluating an answer, a default importance level has been set. You can use the "Importance Override" dropdown to override the default and adjust the value of the question.</v>
      </c>
      <c r="B39" s="97"/>
      <c r="C39" s="97"/>
      <c r="D39" s="97"/>
      <c r="E39" s="97"/>
      <c r="F39" s="97"/>
      <c r="G39" s="97"/>
      <c r="H39" s="97"/>
      <c r="I39" s="97"/>
      <c r="J39" s="97"/>
      <c r="K39" s="20"/>
    </row>
    <row r="40" spans="1:12" s="1" customFormat="1" ht="19.5" customHeight="1" x14ac:dyDescent="0.2">
      <c r="A40" s="97" t="str">
        <f>HLOOKUP($A$4,'Auto Responses'!$F$2:$F$7,4,0)&amp;""</f>
        <v>3. For questions that are qualitative or for which you disagree with the preferred response, make a selection in the "Compliant Override" dropdown to adjust the question's impact on the score.</v>
      </c>
      <c r="B40" s="97"/>
      <c r="C40" s="97"/>
      <c r="D40" s="97"/>
      <c r="E40" s="97"/>
      <c r="F40" s="97"/>
      <c r="G40" s="97"/>
      <c r="H40" s="97"/>
      <c r="I40" s="97"/>
      <c r="J40" s="97"/>
      <c r="K40" s="20"/>
    </row>
    <row r="41" spans="1:12" s="1" customFormat="1" ht="19.5" customHeight="1" x14ac:dyDescent="0.2">
      <c r="A41" s="97" t="str">
        <f>HLOOKUP($A$4,'Auto Responses'!$F$2:$F$7,5,0)&amp;""</f>
        <v xml:space="preserve">4. Each worksheet shows a report for that section. See the "Analyst Report" sheet for a full report of all sections. </v>
      </c>
      <c r="B41" s="97"/>
      <c r="C41" s="97"/>
      <c r="D41" s="97"/>
      <c r="E41" s="97"/>
      <c r="F41" s="97"/>
      <c r="G41" s="97"/>
      <c r="H41" s="97"/>
      <c r="I41" s="97"/>
      <c r="J41" s="97"/>
      <c r="K41" s="20"/>
    </row>
    <row r="42" spans="1:12" s="1" customFormat="1" ht="19.5" customHeight="1" x14ac:dyDescent="0.2">
      <c r="A42" s="97" t="str">
        <f>HLOOKUP($A$4,'Auto Responses'!$F$2:$F$7,6,0)&amp;""</f>
        <v xml:space="preserve">5. If you are evaluating a question that appears in an earlier section, the Importance and Compliant Override cannot be changed but additional notes can be added. </v>
      </c>
      <c r="B42" s="97"/>
      <c r="C42" s="97"/>
      <c r="D42" s="97"/>
      <c r="E42" s="97"/>
      <c r="F42" s="97"/>
      <c r="G42" s="97"/>
      <c r="H42" s="97"/>
      <c r="I42" s="97"/>
      <c r="J42" s="97"/>
      <c r="K42" s="20"/>
    </row>
    <row r="43" spans="1:12" s="1" customFormat="1" ht="19.5" customHeight="1" x14ac:dyDescent="0.2">
      <c r="A43" s="97" t="str">
        <f>HLOOKUP($A$4,'Auto Responses'!$F$2:$F$8,7,0)&amp;""</f>
        <v>For full instructions, please visit EDUCAUSE.edu/HECVAT</v>
      </c>
      <c r="B43" s="99"/>
      <c r="C43" s="99"/>
      <c r="D43" s="99"/>
      <c r="E43" s="99"/>
      <c r="F43" s="99"/>
      <c r="G43" s="99"/>
      <c r="H43" s="99"/>
      <c r="I43" s="99"/>
      <c r="J43" s="99"/>
      <c r="K43" s="20"/>
    </row>
    <row r="44" spans="1:12" ht="41.25" customHeight="1" x14ac:dyDescent="0.25">
      <c r="A44" s="163"/>
      <c r="B44" s="163"/>
      <c r="C44" s="164"/>
      <c r="D44" s="163"/>
      <c r="E44" s="163"/>
      <c r="F44" s="47" t="s">
        <v>22</v>
      </c>
      <c r="G44" s="166" t="s">
        <v>618</v>
      </c>
      <c r="H44" s="167"/>
      <c r="I44" s="167"/>
      <c r="J44" s="167"/>
      <c r="K44" s="229"/>
      <c r="L44" s="1"/>
    </row>
    <row r="45" spans="1:12" s="177" customFormat="1" ht="47.95" customHeight="1" x14ac:dyDescent="0.25">
      <c r="A45" s="168" t="s">
        <v>619</v>
      </c>
      <c r="B45" s="169" t="s">
        <v>620</v>
      </c>
      <c r="C45" s="169" t="s">
        <v>652</v>
      </c>
      <c r="D45" s="170" t="s">
        <v>20</v>
      </c>
      <c r="E45" s="171" t="s">
        <v>21</v>
      </c>
      <c r="F45" s="172" t="s">
        <v>621</v>
      </c>
      <c r="G45" s="173" t="s">
        <v>622</v>
      </c>
      <c r="H45" s="174" t="s">
        <v>623</v>
      </c>
      <c r="I45" s="174" t="s">
        <v>624</v>
      </c>
      <c r="J45" s="175" t="s">
        <v>625</v>
      </c>
      <c r="K45" s="176" t="s">
        <v>626</v>
      </c>
      <c r="L45" s="1"/>
    </row>
    <row r="46" spans="1:12" s="1" customFormat="1" ht="18" customHeight="1" x14ac:dyDescent="0.2">
      <c r="A46" s="28" t="str">
        <f>VLOOKUP(LEFT($A47,4),'Auto Responses'!$N$4:$O$38,2,0)&amp;""</f>
        <v xml:space="preserve"> General Privacy</v>
      </c>
      <c r="B46" s="38"/>
      <c r="C46" s="39"/>
      <c r="D46" s="39"/>
      <c r="E46" s="39"/>
      <c r="F46" s="179" t="s">
        <v>627</v>
      </c>
      <c r="G46" s="188" t="s">
        <v>622</v>
      </c>
      <c r="H46" s="188" t="s">
        <v>623</v>
      </c>
      <c r="I46" s="188" t="s">
        <v>624</v>
      </c>
      <c r="J46" s="188" t="s">
        <v>625</v>
      </c>
      <c r="K46" s="39"/>
    </row>
    <row r="47" spans="1:12" s="177" customFormat="1" ht="74.95" customHeight="1" x14ac:dyDescent="0.25">
      <c r="A47" s="32" t="s">
        <v>458</v>
      </c>
      <c r="B47" s="41" t="str">
        <f>VLOOKUP($A47,Questions!$A$2:$X$333,2,0)</f>
        <v>Does your solution process FERPA-related data?</v>
      </c>
      <c r="C47" s="186" t="str">
        <f>VLOOKUP($A47,Privacy!$A$13:$E$97,3,0)&amp;""</f>
        <v>No</v>
      </c>
      <c r="D47" s="63" t="str">
        <f>IF(LEFT(VLOOKUP($A47,Privacy!$A$13:$E$97,5,0),21)='Auto Responses'!$A$32,'Auto Responses'!$A$33,VLOOKUP($A47,Privacy!$A$13:$E$97,4,0))&amp;""</f>
        <v>The system stores candidate first and last names, emails, and test scores related to our tests only.</v>
      </c>
      <c r="E47" s="189" t="str">
        <f>VLOOKUP($A47,Privacy!$A$13:$E$97,5,0)&amp;""</f>
        <v>FERPA-related data includes any data maintained by (or on behalf of) the institution that is directly related to an identifiable student.</v>
      </c>
      <c r="F47" s="195"/>
      <c r="G47" s="184" t="str">
        <f>VLOOKUP($A47,Questions!$A$2:$X$333,21,0)&amp;""</f>
        <v>Not scored</v>
      </c>
      <c r="H47" s="185"/>
      <c r="I47" s="186" t="str">
        <f>VLOOKUP($A47,Questions!$A$2:$X$333,23,0)&amp;""</f>
        <v/>
      </c>
      <c r="J47" s="185"/>
      <c r="K47" s="187" t="b">
        <v>0</v>
      </c>
      <c r="L47" s="1"/>
    </row>
    <row r="48" spans="1:12" s="177" customFormat="1" ht="180" customHeight="1" x14ac:dyDescent="0.25">
      <c r="A48" s="32" t="s">
        <v>460</v>
      </c>
      <c r="B48" s="41" t="str">
        <f>VLOOKUP($A48,Questions!$A$2:$X$333,2,0)</f>
        <v>Does your solution process GDPR-related or PIPL-related data?</v>
      </c>
      <c r="C48" s="186" t="str">
        <f>VLOOKUP($A48,Privacy!$A$13:$E$97,3,0)&amp;""</f>
        <v>Yes</v>
      </c>
      <c r="D48" s="63" t="str">
        <f>IF(LEFT(VLOOKUP($A48,Privacy!$A$13:$E$97,5,0),21)='Auto Responses'!$A$32,'Auto Responses'!$A$33,VLOOKUP($A48,Privacy!$A$13:$E$97,4,0))&amp;""</f>
        <v>Processes personal data including candidate first and last name, email, and test scores, and—when proctoring is used—ID images and candidate videos retained for 90 days; this data can fall under GDPR.</v>
      </c>
      <c r="E48" s="189" t="str">
        <f>VLOOKUP($A48,Privacy!$A$13:$E$97,5,0)&amp;""</f>
        <v>Provide documentation of any processes or policies that address compliance with GDPR and/or PIPL as appropriate.</v>
      </c>
      <c r="F48" s="195"/>
      <c r="G48" s="184" t="str">
        <f>VLOOKUP($A48,Questions!$A$2:$X$333,21,0)&amp;""</f>
        <v>Not scored</v>
      </c>
      <c r="H48" s="185"/>
      <c r="I48" s="186" t="str">
        <f>VLOOKUP($A48,Questions!$A$2:$X$333,23,0)&amp;""</f>
        <v/>
      </c>
      <c r="J48" s="185"/>
      <c r="K48" s="187" t="b">
        <v>0</v>
      </c>
      <c r="L48" s="1"/>
    </row>
    <row r="49" spans="1:12" s="177" customFormat="1" ht="28.5" customHeight="1" x14ac:dyDescent="0.25">
      <c r="A49" s="32" t="s">
        <v>462</v>
      </c>
      <c r="B49" s="41" t="str">
        <f>VLOOKUP($A49,Questions!$A$2:$X$333,2,0)</f>
        <v>Does your solution process personal data regulated by state law(s) (e.g., CCPA)?</v>
      </c>
      <c r="C49" s="186" t="str">
        <f>VLOOKUP($A49,Privacy!$A$13:$E$97,3,0)&amp;""</f>
        <v>Yes</v>
      </c>
      <c r="D49" s="63" t="str">
        <f>IF(LEFT(VLOOKUP($A49,Privacy!$A$13:$E$97,5,0),21)='Auto Responses'!$A$32,'Auto Responses'!$A$33,VLOOKUP($A49,Privacy!$A$13:$E$97,4,0))&amp;""</f>
        <v>We process limited applicant personal information (first name, last name, email, and test scores), and when proctoring is used, ID images and candidate videos are retained 90 days, in accordance with our policies and applicable privacy laws including CCPA.</v>
      </c>
      <c r="E49" s="189" t="str">
        <f>VLOOKUP($A49,Privacy!$A$13:$E$97,5,0)&amp;""</f>
        <v>Provide documentation of any processes or policies that address compliance with applicable state laws.</v>
      </c>
      <c r="F49" s="195"/>
      <c r="G49" s="184" t="str">
        <f>VLOOKUP($A49,Questions!$A$2:$X$333,21,0)&amp;""</f>
        <v>Not scored</v>
      </c>
      <c r="H49" s="185"/>
      <c r="I49" s="186" t="str">
        <f>VLOOKUP($A49,Questions!$A$2:$X$333,23,0)&amp;""</f>
        <v/>
      </c>
      <c r="J49" s="185"/>
      <c r="K49" s="187" t="b">
        <v>0</v>
      </c>
      <c r="L49" s="1"/>
    </row>
    <row r="50" spans="1:12" s="177" customFormat="1" ht="28.5" customHeight="1" x14ac:dyDescent="0.25">
      <c r="A50" s="32" t="s">
        <v>464</v>
      </c>
      <c r="B50" s="41" t="str">
        <f>VLOOKUP($A50,Questions!$A$2:$X$333,2,0)</f>
        <v>Does your solution process user-provided data that may contain regulated information?</v>
      </c>
      <c r="C50" s="186" t="str">
        <f>VLOOKUP($A50,Privacy!$A$13:$E$97,3,0)&amp;""</f>
        <v>Yes</v>
      </c>
      <c r="D50" s="63" t="str">
        <f>IF(LEFT(VLOOKUP($A50,Privacy!$A$13:$E$97,5,0),21)='Auto Responses'!$A$32,'Auto Responses'!$A$33,VLOOKUP($A50,Privacy!$A$13:$E$97,4,0))&amp;""</f>
        <v>PII such as candidate first and last name, email, and assessment results; if proctoring is used, ID images and candidate videos are stored for 90 days.</v>
      </c>
      <c r="E50" s="189" t="str">
        <f>VLOOKUP($A50,Privacy!$A$13:$E$97,5,0)&amp;""</f>
        <v>Identify any applicable regulations and provide documentation of any processes or policies that address compliance with each.</v>
      </c>
      <c r="F50" s="195"/>
      <c r="G50" s="184" t="str">
        <f>VLOOKUP($A50,Questions!$A$2:$X$333,21,0)&amp;""</f>
        <v>Not scored</v>
      </c>
      <c r="H50" s="185"/>
      <c r="I50" s="186" t="str">
        <f>VLOOKUP($A50,Questions!$A$2:$X$333,23,0)&amp;""</f>
        <v/>
      </c>
      <c r="J50" s="185"/>
      <c r="K50" s="187" t="b">
        <v>0</v>
      </c>
      <c r="L50" s="1"/>
    </row>
    <row r="51" spans="1:12" s="177" customFormat="1" ht="90" customHeight="1" x14ac:dyDescent="0.25">
      <c r="A51" s="32" t="s">
        <v>466</v>
      </c>
      <c r="B51" s="41" t="str">
        <f>VLOOKUP($A51,Questions!$A$2:$X$333,2,0)</f>
        <v>Web Link to Product/Service Privacy Notice</v>
      </c>
      <c r="C51" s="190" t="str">
        <f>VLOOKUP($A51,Privacy!$A$13:$E$97,3,0)&amp;""</f>
        <v>https://testgenius.com/privacy-policy.html</v>
      </c>
      <c r="D51" s="63" t="str">
        <f>IF(LEFT(VLOOKUP($A51,Privacy!$A$13:$E$97,5,0),21)='Auto Responses'!$A$32,'Auto Responses'!$A$33,VLOOKUP($A51,Privacy!$A$13:$E$97,4,0))&amp;""</f>
        <v/>
      </c>
      <c r="E51" s="189" t="str">
        <f>VLOOKUP($A51,Privacy!$A$13:$E$97,5,0)&amp;""</f>
        <v>If multiple notices are implicated, provide all that apply. If any other documents are incorporated by reference, provide them as well.</v>
      </c>
      <c r="F51" s="195"/>
      <c r="G51" s="184" t="str">
        <f>VLOOKUP($A51,Questions!$A$2:$X$333,21,0)&amp;""</f>
        <v>Not scored</v>
      </c>
      <c r="H51" s="185"/>
      <c r="I51" s="186" t="str">
        <f>VLOOKUP($A51,Questions!$A$2:$X$333,23,0)&amp;""</f>
        <v/>
      </c>
      <c r="J51" s="185"/>
      <c r="K51" s="187" t="b">
        <v>0</v>
      </c>
      <c r="L51" s="1"/>
    </row>
    <row r="52" spans="1:12" s="1" customFormat="1" ht="18" customHeight="1" x14ac:dyDescent="0.2">
      <c r="A52" s="28" t="str">
        <f>VLOOKUP(LEFT($A53,4),'Auto Responses'!$N$4:$O$38,2,0)&amp;""</f>
        <v xml:space="preserve"> Privacy-Specific Company Details</v>
      </c>
      <c r="B52" s="38"/>
      <c r="C52" s="39"/>
      <c r="D52" s="39"/>
      <c r="E52" s="191"/>
      <c r="F52" s="179" t="s">
        <v>627</v>
      </c>
      <c r="G52" s="188" t="s">
        <v>622</v>
      </c>
      <c r="H52" s="188" t="s">
        <v>623</v>
      </c>
      <c r="I52" s="188" t="s">
        <v>624</v>
      </c>
      <c r="J52" s="188" t="s">
        <v>625</v>
      </c>
      <c r="K52" s="39"/>
    </row>
    <row r="53" spans="1:12" s="177" customFormat="1" ht="71.2" customHeight="1" x14ac:dyDescent="0.25">
      <c r="A53" s="32" t="s">
        <v>468</v>
      </c>
      <c r="B53" s="41" t="str">
        <f>VLOOKUP($A53,Questions!$A$2:$X$333,2,0)</f>
        <v>Have you had a personal data breach in the past three years that involved reporting to a governmental agency, notice to individuals (including voluntary notice), or notice to another organization or institution?*</v>
      </c>
      <c r="C53" s="186" t="str">
        <f>VLOOKUP($A53,Privacy!$A$13:$E$97,3,0)&amp;""</f>
        <v>No</v>
      </c>
      <c r="D53" s="63" t="str">
        <f>IF(LEFT(VLOOKUP($A53,Privacy!$A$13:$E$97,5,0),21)='Auto Responses'!$A$32,'Auto Responses'!$A$33,VLOOKUP($A53,Privacy!$A$13:$E$97,4,0))&amp;""</f>
        <v>No data incidents or security breaches relevant to our services have occurred.</v>
      </c>
      <c r="E53" s="192" t="str">
        <f>VLOOKUP($A53,Privacy!$A$13:$E$97,5,0)&amp;""</f>
        <v/>
      </c>
      <c r="F53" s="195"/>
      <c r="G53" s="184" t="str">
        <f>VLOOKUP($A53,Questions!$A$2:$X$333,21,0)&amp;""</f>
        <v>No</v>
      </c>
      <c r="H53" s="185"/>
      <c r="I53" s="186" t="str">
        <f>VLOOKUP($A53,Questions!$A$2:$X$333,23,0)&amp;""</f>
        <v>Critical Importance</v>
      </c>
      <c r="J53" s="185"/>
      <c r="K53" s="187" t="b">
        <v>0</v>
      </c>
      <c r="L53" s="1"/>
    </row>
    <row r="54" spans="1:12" s="177" customFormat="1" ht="60.05" customHeight="1" x14ac:dyDescent="0.25">
      <c r="A54" s="32" t="s">
        <v>470</v>
      </c>
      <c r="B54" s="41" t="str">
        <f>VLOOKUP($A54,Questions!$A$2:$X$333,2,0)</f>
        <v>Use this area to share information about your privacy practices that will assist those who are assessing your company data privacy program.*</v>
      </c>
      <c r="C54" s="190" t="str">
        <f>VLOOKUP($A54,Privacy!$A$13:$E$97,3,0)&amp;""</f>
        <v>Biddle maintains a documented Privacy Program and public Data Privacy Policy (https://testgenius.com/privacy-policy.html), with privacy compliance responsibilities assigned to defined roles (e.g., CISO) to maintain compliance with relevant data privacy laws (e.g., GDPR, CCPA); we collect minimal PII (first name, last name, email) and protect it through data classification, access controls, and encryption in transit and at rest. Personal data is retained as long as needed (e.g., SaaS customer data is retained indefinitely) and is deleted or de‑identified upon contract termination or verified data subject request; personnel receive privacy training and third‑party providers are governed by risk assessments and contractual privacy/security requirements.</v>
      </c>
      <c r="D54" s="63" t="str">
        <f>IF(LEFT(VLOOKUP($A54,Privacy!$A$13:$E$97,5,0),21)='Auto Responses'!$A$32,'Auto Responses'!$A$33,VLOOKUP($A54,Privacy!$A$13:$E$97,4,0))&amp;""</f>
        <v/>
      </c>
      <c r="E54" s="192" t="str">
        <f>VLOOKUP($A54,Privacy!$A$13:$E$97,5,0)&amp;""</f>
        <v>Share any additional details that would help data privacy analysts assess your solution.</v>
      </c>
      <c r="F54" s="195"/>
      <c r="G54" s="184" t="str">
        <f>VLOOKUP($A54,Questions!$A$2:$X$333,21,0)&amp;""</f>
        <v>Not scored</v>
      </c>
      <c r="H54" s="185"/>
      <c r="I54" s="186" t="str">
        <f>VLOOKUP($A54,Questions!$A$2:$X$333,23,0)&amp;""</f>
        <v/>
      </c>
      <c r="J54" s="185"/>
      <c r="K54" s="187" t="b">
        <v>0</v>
      </c>
      <c r="L54" s="1"/>
    </row>
    <row r="55" spans="1:12" s="177" customFormat="1" ht="42.75" customHeight="1" x14ac:dyDescent="0.25">
      <c r="A55" s="32" t="s">
        <v>472</v>
      </c>
      <c r="B55" s="41" t="str">
        <f>VLOOKUP($A55,Questions!$A$2:$X$333,2,0)</f>
        <v>Have you had any violations of your internal privacy policies or violations of applicable privacy law in the past 36 months?</v>
      </c>
      <c r="C55" s="186" t="str">
        <f>VLOOKUP($A55,Privacy!$A$13:$E$97,3,0)&amp;""</f>
        <v>No</v>
      </c>
      <c r="D55" s="63" t="str">
        <f>IF(LEFT(VLOOKUP($A55,Privacy!$A$13:$E$97,5,0),21)='Auto Responses'!$A$32,'Auto Responses'!$A$33,VLOOKUP($A55,Privacy!$A$13:$E$97,4,0))&amp;""</f>
        <v>No data incidents or security breaches relevant to our services have occurred in the past three years, and there have been no negative findings from regulators related to data security or data breaches.</v>
      </c>
      <c r="E55" s="192" t="str">
        <f>VLOOKUP($A55,Privacy!$A$13:$E$97,5,0)&amp;""</f>
        <v/>
      </c>
      <c r="F55" s="195"/>
      <c r="G55" s="184" t="str">
        <f>VLOOKUP($A55,Questions!$A$2:$X$333,21,0)&amp;""</f>
        <v>No</v>
      </c>
      <c r="H55" s="185"/>
      <c r="I55" s="186" t="str">
        <f>VLOOKUP($A55,Questions!$A$2:$X$333,23,0)&amp;""</f>
        <v>Minor Importance</v>
      </c>
      <c r="J55" s="185"/>
      <c r="K55" s="187" t="b">
        <v>0</v>
      </c>
      <c r="L55" s="1"/>
    </row>
    <row r="56" spans="1:12" s="177" customFormat="1" ht="60.05" customHeight="1" x14ac:dyDescent="0.25">
      <c r="A56" s="32" t="s">
        <v>474</v>
      </c>
      <c r="B56" s="41" t="str">
        <f>VLOOKUP($A56,Questions!$A$2:$X$333,2,0)</f>
        <v>Do you have a dedicated data privacy staff or office?</v>
      </c>
      <c r="C56" s="186" t="str">
        <f>VLOOKUP($A56,Privacy!$A$13:$E$97,3,0)&amp;""</f>
        <v>Yes</v>
      </c>
      <c r="D56" s="63" t="str">
        <f>IF(LEFT(VLOOKUP($A56,Privacy!$A$13:$E$97,5,0),21)='Auto Responses'!$A$32,'Auto Responses'!$A$33,VLOOKUP($A56,Privacy!$A$13:$E$97,4,0))&amp;""</f>
        <v>Michael McParland (Senior Software Engineer) is responsible for the Privacy Program, with the CISO maintaining compliance with data privacy laws and adherence to company-adopted privacy standards.</v>
      </c>
      <c r="E56" s="192" t="str">
        <f>VLOOKUP($A56,Privacy!$A$13:$E$97,5,0)&amp;""</f>
        <v>Describe your data privacy office, including size, talents, resources, etc.</v>
      </c>
      <c r="F56" s="195"/>
      <c r="G56" s="184" t="str">
        <f>VLOOKUP($A56,Questions!$A$2:$X$333,21,0)&amp;""</f>
        <v>Yes</v>
      </c>
      <c r="H56" s="185"/>
      <c r="I56" s="186" t="str">
        <f>VLOOKUP($A56,Questions!$A$2:$X$333,23,0)&amp;""</f>
        <v>Minor Importance</v>
      </c>
      <c r="J56" s="185"/>
      <c r="K56" s="187" t="b">
        <v>0</v>
      </c>
      <c r="L56" s="1"/>
    </row>
    <row r="57" spans="1:12" s="1" customFormat="1" ht="18" customHeight="1" x14ac:dyDescent="0.2">
      <c r="A57" s="28" t="str">
        <f>VLOOKUP(LEFT($A58,4),'Auto Responses'!$N$4:$O$38,2,0)&amp;""</f>
        <v xml:space="preserve"> Privacy-Specific Documentation</v>
      </c>
      <c r="B57" s="38"/>
      <c r="C57" s="39"/>
      <c r="D57" s="39"/>
      <c r="E57" s="191"/>
      <c r="F57" s="179" t="s">
        <v>627</v>
      </c>
      <c r="G57" s="188" t="s">
        <v>622</v>
      </c>
      <c r="H57" s="188" t="s">
        <v>623</v>
      </c>
      <c r="I57" s="188" t="s">
        <v>624</v>
      </c>
      <c r="J57" s="188" t="s">
        <v>625</v>
      </c>
      <c r="K57" s="39"/>
    </row>
    <row r="58" spans="1:12" s="177" customFormat="1" ht="119.95" customHeight="1" x14ac:dyDescent="0.25">
      <c r="A58" s="32" t="s">
        <v>476</v>
      </c>
      <c r="B58" s="41" t="str">
        <f>VLOOKUP($A58,Questions!$A$2:$X$333,2,0)</f>
        <v>If you have completed a SOC 2 audit, does it include the Privacy Trust Service Principle?</v>
      </c>
      <c r="C58" s="186" t="str">
        <f>VLOOKUP($A58,Privacy!$A$13:$E$97,3,0)&amp;""</f>
        <v>N/A</v>
      </c>
      <c r="D58" s="63" t="str">
        <f>IF(LEFT(VLOOKUP($A58,Privacy!$A$13:$E$97,5,0),21)='Auto Responses'!$A$32,'Auto Responses'!$A$33,VLOOKUP($A58,Privacy!$A$13:$E$97,4,0))&amp;""</f>
        <v>A SOC 2 audit has not yet been completed. It is in process with an estimated completion of 2026.</v>
      </c>
      <c r="E58" s="192" t="str">
        <f>VLOOKUP($A58,Privacy!$A$13:$E$97,5,0)&amp;""</f>
        <v>Please explain why this does not apply to your organization, product or service.</v>
      </c>
      <c r="F58" s="195"/>
      <c r="G58" s="184" t="str">
        <f>VLOOKUP($A58,Questions!$A$2:$X$333,21,0)&amp;""</f>
        <v>Not scored</v>
      </c>
      <c r="H58" s="185"/>
      <c r="I58" s="186" t="str">
        <f>VLOOKUP($A58,Questions!$A$2:$X$333,23,0)&amp;""</f>
        <v/>
      </c>
      <c r="J58" s="185"/>
      <c r="K58" s="187" t="b">
        <v>0</v>
      </c>
      <c r="L58" s="1"/>
    </row>
    <row r="59" spans="1:12" s="177" customFormat="1" ht="150.05000000000001" customHeight="1" x14ac:dyDescent="0.25">
      <c r="A59" s="32" t="s">
        <v>477</v>
      </c>
      <c r="B59" s="41" t="str">
        <f>VLOOKUP($A59,Questions!$A$2:$X$333,2,0)</f>
        <v>Do you conform with a specific industry-standard privacy framework (e.g., NIST Privacy Framework, GDPR, ISO 27701)?</v>
      </c>
      <c r="C59" s="186" t="str">
        <f>VLOOKUP($A59,Privacy!$A$13:$E$97,3,0)&amp;""</f>
        <v>Yes</v>
      </c>
      <c r="D59" s="63" t="str">
        <f>IF(LEFT(VLOOKUP($A59,Privacy!$A$13:$E$97,5,0),21)='Auto Responses'!$A$32,'Auto Responses'!$A$33,VLOOKUP($A59,Privacy!$A$13:$E$97,4,0))&amp;""</f>
        <v>Compliant with GDPR and CCPA.</v>
      </c>
      <c r="E59" s="192" t="str">
        <f>VLOOKUP($A59,Privacy!$A$13:$E$97,5,0)&amp;""</f>
        <v>Indicate which framework(s) are followed; provide documentation on how your organization conforms to your chosen framework(s) and indicate current certification levels, where appropriate.</v>
      </c>
      <c r="F59" s="195"/>
      <c r="G59" s="184" t="str">
        <f>VLOOKUP($A59,Questions!$A$2:$X$333,21,0)&amp;""</f>
        <v>Not scored</v>
      </c>
      <c r="H59" s="185"/>
      <c r="I59" s="186" t="str">
        <f>VLOOKUP($A59,Questions!$A$2:$X$333,23,0)&amp;""</f>
        <v/>
      </c>
      <c r="J59" s="185"/>
      <c r="K59" s="187" t="b">
        <v>0</v>
      </c>
      <c r="L59" s="1"/>
    </row>
    <row r="60" spans="1:12" s="177" customFormat="1" ht="42.75" customHeight="1" x14ac:dyDescent="0.25">
      <c r="A60" s="32" t="s">
        <v>479</v>
      </c>
      <c r="B60" s="41" t="str">
        <f>VLOOKUP($A60,Questions!$A$2:$X$333,2,0)</f>
        <v>Does your employee onboarding and offboarding policy include training of employees on information security and data privacy?</v>
      </c>
      <c r="C60" s="186" t="str">
        <f>VLOOKUP($A60,Privacy!$A$13:$E$97,3,0)&amp;""</f>
        <v>Yes</v>
      </c>
      <c r="D60" s="63" t="str">
        <f>IF(LEFT(VLOOKUP($A60,Privacy!$A$13:$E$97,5,0),21)='Auto Responses'!$A$32,'Auto Responses'!$A$33,VLOOKUP($A60,Privacy!$A$13:$E$97,4,0))&amp;""</f>
        <v>The Human Resource Security Policy requires security awareness training at the time of hire and annually and ensures personnel receive security and data privacy training appropriate to their roles and data handling responsibilities.</v>
      </c>
      <c r="E60" s="192" t="str">
        <f>VLOOKUP($A60,Privacy!$A$13:$E$97,5,0)&amp;""</f>
        <v>Provide an overview of your organization's relevant onboarding/offboarding policy and employee training on information security and privacy.</v>
      </c>
      <c r="F60" s="195"/>
      <c r="G60" s="184" t="str">
        <f>VLOOKUP($A60,Questions!$A$2:$X$333,21,0)&amp;""</f>
        <v>Yes</v>
      </c>
      <c r="H60" s="185"/>
      <c r="I60" s="186" t="str">
        <f>VLOOKUP($A60,Questions!$A$2:$X$333,23,0)&amp;""</f>
        <v>Standard Importance</v>
      </c>
      <c r="J60" s="185"/>
      <c r="K60" s="187" t="b">
        <v>0</v>
      </c>
      <c r="L60" s="1"/>
    </row>
    <row r="61" spans="1:12" s="1" customFormat="1" ht="18" customHeight="1" x14ac:dyDescent="0.2">
      <c r="A61" s="28" t="str">
        <f>VLOOKUP(LEFT($A62,4),'Auto Responses'!$N$4:$O$38,2,0)&amp;""</f>
        <v xml:space="preserve"> Privacy of Third Parties</v>
      </c>
      <c r="B61" s="38"/>
      <c r="C61" s="39"/>
      <c r="D61" s="39"/>
      <c r="E61" s="191"/>
      <c r="F61" s="179" t="s">
        <v>627</v>
      </c>
      <c r="G61" s="188" t="s">
        <v>622</v>
      </c>
      <c r="H61" s="188" t="s">
        <v>623</v>
      </c>
      <c r="I61" s="188" t="s">
        <v>624</v>
      </c>
      <c r="J61" s="188" t="s">
        <v>625</v>
      </c>
      <c r="K61" s="39"/>
    </row>
    <row r="62" spans="1:12" s="177" customFormat="1" ht="164.95" customHeight="1" x14ac:dyDescent="0.25">
      <c r="A62" s="32" t="s">
        <v>481</v>
      </c>
      <c r="B62" s="41" t="str">
        <f>VLOOKUP($A62,Questions!$A$2:$X$333,2,0)</f>
        <v>Do you have contractual agreements with third parties that require them to maintain standards and to comply with all regulatory requirements?*</v>
      </c>
      <c r="C62" s="186" t="str">
        <f>VLOOKUP($A62,Privacy!$A$13:$E$97,3,0)&amp;""</f>
        <v>Yes</v>
      </c>
      <c r="D62" s="63" t="str">
        <f>IF(LEFT(VLOOKUP($A62,Privacy!$A$13:$E$97,5,0),21)='Auto Responses'!$A$32,'Auto Responses'!$A$33,VLOOKUP($A62,Privacy!$A$13:$E$97,4,0))&amp;""</f>
        <v>Written agreements with service providers require adherence to our cybersecurity and confidentiality requirements and applicable laws, including commitments to meet defined security standards per our Third-Party Management Policy.</v>
      </c>
      <c r="E62" s="192" t="str">
        <f>VLOOKUP($A62,Privacy!$A$13:$E$97,5,0)&amp;""</f>
        <v>Provide a summary of the contractual language used and your processes for ensuring appropriate language is regularly reviewed and is included in both new and renewed agreements.</v>
      </c>
      <c r="F62" s="195"/>
      <c r="G62" s="184" t="str">
        <f>VLOOKUP($A62,Questions!$A$2:$X$333,21,0)&amp;""</f>
        <v>Yes</v>
      </c>
      <c r="H62" s="185"/>
      <c r="I62" s="186" t="str">
        <f>VLOOKUP($A62,Questions!$A$2:$X$333,23,0)&amp;""</f>
        <v>Critical Importance</v>
      </c>
      <c r="J62" s="185"/>
      <c r="K62" s="187" t="b">
        <v>0</v>
      </c>
      <c r="L62" s="1"/>
    </row>
    <row r="63" spans="1:12" s="177" customFormat="1" ht="195.05" customHeight="1" x14ac:dyDescent="0.25">
      <c r="A63" s="32" t="s">
        <v>483</v>
      </c>
      <c r="B63" s="41" t="str">
        <f>VLOOKUP($A63,Questions!$A$2:$X$333,2,0)</f>
        <v>Do you perform privacy impact assesments of third parties that collect, process, or have access to personal data to ensure they meet industry and regulatory standards and to mitigate harmful, unethical, or discriminatory impacts on data subjects?</v>
      </c>
      <c r="C63" s="186" t="str">
        <f>VLOOKUP($A63,Privacy!$A$13:$E$97,3,0)&amp;""</f>
        <v>Yes</v>
      </c>
      <c r="D63" s="63" t="str">
        <f>IF(LEFT(VLOOKUP($A63,Privacy!$A$13:$E$97,5,0),21)='Auto Responses'!$A$32,'Auto Responses'!$A$33,VLOOKUP($A63,Privacy!$A$13:$E$97,4,0))&amp;""</f>
        <v>Third-party risk assessments are required before sharing Confidential data; assessments consider privacy of PII and applicable laws and frameworks (e.g., GDPR/CCPA), and supplier performance is reviewed at least annually.</v>
      </c>
      <c r="E63" s="192" t="str">
        <f>VLOOKUP($A63,Privacy!$A$13:$E$97,5,0)&amp;""</f>
        <v>Provide a summary of your practices that assures that the third party will be subject to the appropriate standards regarding data privacy.</v>
      </c>
      <c r="F63" s="195"/>
      <c r="G63" s="184" t="str">
        <f>VLOOKUP($A63,Questions!$A$2:$X$333,21,0)&amp;""</f>
        <v>Yes</v>
      </c>
      <c r="H63" s="185"/>
      <c r="I63" s="186" t="str">
        <f>VLOOKUP($A63,Questions!$A$2:$X$333,23,0)&amp;""</f>
        <v>Minor Importance</v>
      </c>
      <c r="J63" s="185"/>
      <c r="K63" s="187" t="b">
        <v>0</v>
      </c>
      <c r="L63" s="1"/>
    </row>
    <row r="64" spans="1:12" s="1" customFormat="1" ht="18" customHeight="1" x14ac:dyDescent="0.2">
      <c r="A64" s="28" t="str">
        <f>VLOOKUP(LEFT($A65,4),'Auto Responses'!$N$4:$O$38,2,0)&amp;""</f>
        <v xml:space="preserve"> Privacy Change Management</v>
      </c>
      <c r="B64" s="38"/>
      <c r="C64" s="39"/>
      <c r="D64" s="39"/>
      <c r="E64" s="191"/>
      <c r="F64" s="179" t="s">
        <v>627</v>
      </c>
      <c r="G64" s="188" t="s">
        <v>622</v>
      </c>
      <c r="H64" s="188" t="s">
        <v>623</v>
      </c>
      <c r="I64" s="188" t="s">
        <v>624</v>
      </c>
      <c r="J64" s="188" t="s">
        <v>625</v>
      </c>
      <c r="K64" s="39"/>
    </row>
    <row r="65" spans="1:12" s="177" customFormat="1" ht="74.95" customHeight="1" x14ac:dyDescent="0.25">
      <c r="A65" s="32" t="s">
        <v>485</v>
      </c>
      <c r="B65" s="41" t="str">
        <f>VLOOKUP($A65,Questions!$A$2:$X$333,2,0)</f>
        <v>Does your change management process include privacy review and approval?</v>
      </c>
      <c r="C65" s="186" t="str">
        <f>VLOOKUP($A65,Privacy!$A$13:$E$97,3,0)&amp;""</f>
        <v>Yes</v>
      </c>
      <c r="D65" s="63" t="str">
        <f>IF(LEFT(VLOOKUP($A65,Privacy!$A$13:$E$97,5,0),21)='Auto Responses'!$A$32,'Auto Responses'!$A$33,VLOOKUP($A65,Privacy!$A$13:$E$97,4,0))&amp;""</f>
        <v>Changes undergo risk/impact assessment (which includes privacy per our Risk Management Policy) and require formal authorization before deployment.</v>
      </c>
      <c r="E65" s="192" t="str">
        <f>VLOOKUP($A65,Privacy!$A$13:$E$97,5,0)&amp;""</f>
        <v>Please describe your process for privacy review.</v>
      </c>
      <c r="F65" s="195"/>
      <c r="G65" s="184" t="str">
        <f>VLOOKUP($A65,Questions!$A$2:$X$333,21,0)&amp;""</f>
        <v>Yes</v>
      </c>
      <c r="H65" s="185"/>
      <c r="I65" s="186" t="str">
        <f>VLOOKUP($A65,Questions!$A$2:$X$333,23,0)&amp;""</f>
        <v>Standard Importance</v>
      </c>
      <c r="J65" s="185"/>
      <c r="K65" s="187" t="b">
        <v>0</v>
      </c>
      <c r="L65" s="1"/>
    </row>
    <row r="66" spans="1:12" s="177" customFormat="1" ht="60.05" customHeight="1" x14ac:dyDescent="0.25">
      <c r="A66" s="32" t="s">
        <v>487</v>
      </c>
      <c r="B66" s="41" t="str">
        <f>VLOOKUP($A66,Questions!$A$2:$X$333,2,0)</f>
        <v>Do you have policy and procedure, currently implemented, guiding how privacy risks are mitigated until they can be resolved?</v>
      </c>
      <c r="C66" s="186" t="str">
        <f>VLOOKUP($A66,Privacy!$A$13:$E$97,3,0)&amp;""</f>
        <v>Yes</v>
      </c>
      <c r="D66" s="63" t="str">
        <f>IF(LEFT(VLOOKUP($A66,Privacy!$A$13:$E$97,5,0),21)='Auto Responses'!$A$32,'Auto Responses'!$A$33,VLOOKUP($A66,Privacy!$A$13:$E$97,4,0))&amp;""</f>
        <v>The Risk Management Policy (effective Dec 11, 2025) includes privacy and PII in scope and requires a Risk Register with Risk Treatment Plans. Its risk response, treatment, and tracking process defines responses (mitigate, accept, transfer, avoid) and regular leadership reporting to ensure risks are mitigated appropriately.</v>
      </c>
      <c r="E66" s="192" t="str">
        <f>VLOOKUP($A66,Privacy!$A$13:$E$97,5,0)&amp;""</f>
        <v>Please provide an overview of privacy risk mitigation.</v>
      </c>
      <c r="F66" s="195"/>
      <c r="G66" s="184" t="str">
        <f>VLOOKUP($A66,Questions!$A$2:$X$333,21,0)&amp;""</f>
        <v>Yes</v>
      </c>
      <c r="H66" s="185"/>
      <c r="I66" s="186" t="str">
        <f>VLOOKUP($A66,Questions!$A$2:$X$333,23,0)&amp;""</f>
        <v>Minor Importance</v>
      </c>
      <c r="J66" s="185"/>
      <c r="K66" s="187" t="b">
        <v>0</v>
      </c>
      <c r="L66" s="1"/>
    </row>
    <row r="67" spans="1:12" s="1" customFormat="1" ht="18" customHeight="1" x14ac:dyDescent="0.2">
      <c r="A67" s="28" t="str">
        <f>VLOOKUP(LEFT($A68,4),'Auto Responses'!$N$4:$O$38,2,0)&amp;""</f>
        <v xml:space="preserve"> Privacy of Sensitive Data</v>
      </c>
      <c r="B67" s="38"/>
      <c r="C67" s="39"/>
      <c r="D67" s="39"/>
      <c r="E67" s="191"/>
      <c r="F67" s="179" t="s">
        <v>627</v>
      </c>
      <c r="G67" s="188" t="s">
        <v>622</v>
      </c>
      <c r="H67" s="188" t="s">
        <v>623</v>
      </c>
      <c r="I67" s="188" t="s">
        <v>624</v>
      </c>
      <c r="J67" s="188" t="s">
        <v>625</v>
      </c>
      <c r="K67" s="39"/>
    </row>
    <row r="68" spans="1:12" s="177" customFormat="1" ht="270" customHeight="1" x14ac:dyDescent="0.25">
      <c r="A68" s="32" t="s">
        <v>489</v>
      </c>
      <c r="B68" s="41" t="str">
        <f>VLOOKUP($A68,Questions!$A$2:$X$333,2,0)</f>
        <v>Do you collect, process, or store demographic information?*</v>
      </c>
      <c r="C68" s="186" t="str">
        <f>VLOOKUP($A68,Privacy!$A$13:$E$97,3,0)&amp;""</f>
        <v>No</v>
      </c>
      <c r="D68" s="63" t="str">
        <f>IF(LEFT(VLOOKUP($A68,Privacy!$A$13:$E$97,5,0),21)='Auto Responses'!$A$32,'Auto Responses'!$A$33,VLOOKUP($A68,Privacy!$A$13:$E$97,4,0))&amp;""</f>
        <v>Available documentation lists collection of applicant first/last name, email, address, assessment results, and—if proctoring—ID images and candidate videos retained for 90 days.</v>
      </c>
      <c r="E68" s="192" t="str">
        <f>VLOOKUP($A68,Privacy!$A$13:$E$97,5,0)&amp;""</f>
        <v>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v>
      </c>
      <c r="F68" s="195"/>
      <c r="G68" s="184" t="str">
        <f>VLOOKUP($A68,Questions!$A$2:$X$333,21,0)&amp;""</f>
        <v>No</v>
      </c>
      <c r="H68" s="185"/>
      <c r="I68" s="186" t="str">
        <f>VLOOKUP($A68,Questions!$A$2:$X$333,23,0)&amp;""</f>
        <v>Critical Importance</v>
      </c>
      <c r="J68" s="185"/>
      <c r="K68" s="187" t="b">
        <v>0</v>
      </c>
      <c r="L68" s="1"/>
    </row>
    <row r="69" spans="1:12" s="177" customFormat="1" ht="315" customHeight="1" x14ac:dyDescent="0.25">
      <c r="A69" s="32" t="s">
        <v>491</v>
      </c>
      <c r="B69" s="41" t="str">
        <f>VLOOKUP($A69,Questions!$A$2:$X$333,2,0)</f>
        <v>Do you capture or create genetic, biometric, or behaviometric information (e.g., facial recognition or fingerprints)?*</v>
      </c>
      <c r="C69" s="186" t="str">
        <f>VLOOKUP($A69,Privacy!$A$13:$E$97,3,0)&amp;""</f>
        <v>Yes</v>
      </c>
      <c r="D69" s="63" t="str">
        <f>IF(LEFT(VLOOKUP($A69,Privacy!$A$13:$E$97,5,0),21)='Auto Responses'!$A$32,'Auto Responses'!$A$33,VLOOKUP($A69,Privacy!$A$13:$E$97,4,0))&amp;""</f>
        <v>When optional online proctoring is used, ID images and webcam videos may be stored for 90 days to support monitoring and identity verification.</v>
      </c>
      <c r="E69" s="192" t="str">
        <f>VLOOKUP($A69,Privacy!$A$13:$E$97,5,0)&amp;""</f>
        <v>Briefly summarize your use of such information and the protection thereof.</v>
      </c>
      <c r="F69" s="195"/>
      <c r="G69" s="184" t="str">
        <f>VLOOKUP($A69,Questions!$A$2:$X$333,21,0)&amp;""</f>
        <v>No</v>
      </c>
      <c r="H69" s="185"/>
      <c r="I69" s="186" t="str">
        <f>VLOOKUP($A69,Questions!$A$2:$X$333,23,0)&amp;""</f>
        <v>Critical Importance</v>
      </c>
      <c r="J69" s="185"/>
      <c r="K69" s="187" t="b">
        <v>0</v>
      </c>
      <c r="L69" s="1"/>
    </row>
    <row r="70" spans="1:12" s="177" customFormat="1" ht="225" customHeight="1" x14ac:dyDescent="0.25">
      <c r="A70" s="32" t="s">
        <v>493</v>
      </c>
      <c r="B70" s="41" t="str">
        <f>VLOOKUP($A70,Questions!$A$2:$X$333,2,0)</f>
        <v>Do you combine institutional data (including "de-identified," "anonymized," or otherwise masked data) with personal data from any other sources?*</v>
      </c>
      <c r="C70" s="186" t="str">
        <f>VLOOKUP($A70,Privacy!$A$13:$E$97,3,0)&amp;""</f>
        <v>No</v>
      </c>
      <c r="D70" s="63" t="str">
        <f>IF(LEFT(VLOOKUP($A70,Privacy!$A$13:$E$97,5,0),21)='Auto Responses'!$A$32,'Auto Responses'!$A$33,VLOOKUP($A70,Privacy!$A$13:$E$97,4,0))&amp;""</f>
        <v>Controls prohibit combining processed/anonymized data with other information to identify individuals, and we do not use or monetize customer-derived data for our own purposes.</v>
      </c>
      <c r="E70" s="192" t="str">
        <f>VLOOKUP($A70,Privacy!$A$13:$E$97,5,0)&amp;""</f>
        <v>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v>
      </c>
      <c r="F70" s="195"/>
      <c r="G70" s="184" t="str">
        <f>VLOOKUP($A70,Questions!$A$2:$X$333,21,0)&amp;""</f>
        <v>No</v>
      </c>
      <c r="H70" s="185"/>
      <c r="I70" s="186" t="str">
        <f>VLOOKUP($A70,Questions!$A$2:$X$333,23,0)&amp;""</f>
        <v>Critical Importance</v>
      </c>
      <c r="J70" s="185"/>
      <c r="K70" s="187" t="b">
        <v>0</v>
      </c>
      <c r="L70" s="1"/>
    </row>
    <row r="71" spans="1:12" s="177" customFormat="1" ht="164.95" customHeight="1" x14ac:dyDescent="0.25">
      <c r="A71" s="32" t="s">
        <v>495</v>
      </c>
      <c r="B71" s="41" t="str">
        <f>VLOOKUP($A71,Questions!$A$2:$X$333,2,0)</f>
        <v>Is institutional data coming into or going out of the United States at any point during collection, processing, storage, or archiving?</v>
      </c>
      <c r="C71" s="186" t="str">
        <f>VLOOKUP($A71,Privacy!$A$13:$E$97,3,0)&amp;""</f>
        <v>No</v>
      </c>
      <c r="D71" s="63" t="str">
        <f>IF(LEFT(VLOOKUP($A71,Privacy!$A$13:$E$97,5,0),21)='Auto Responses'!$A$32,'Auto Responses'!$A$33,VLOOKUP($A71,Privacy!$A$13:$E$97,4,0))&amp;""</f>
        <v>Data is stored and processed in the United States (Google Cloud Platform in the Pacific Northwest) and does not reside or process outside the USA.</v>
      </c>
      <c r="E71" s="192" t="str">
        <f>VLOOKUP($A71,Privacy!$A$13:$E$97,5,0)&amp;""</f>
        <v>Given the vast number of privacy regulations and laws throughout the world, it is important to know when, where, why, and how institutional data is being shared outside the United States. This information is necessary to ensure compliance and to protect the institutional data.</v>
      </c>
      <c r="F71" s="195"/>
      <c r="G71" s="184" t="str">
        <f>VLOOKUP($A71,Questions!$A$2:$X$333,21,0)&amp;""</f>
        <v>No</v>
      </c>
      <c r="H71" s="185"/>
      <c r="I71" s="186" t="str">
        <f>VLOOKUP($A71,Questions!$A$2:$X$333,23,0)&amp;""</f>
        <v>Minor Importance</v>
      </c>
      <c r="J71" s="185"/>
      <c r="K71" s="187" t="b">
        <v>0</v>
      </c>
      <c r="L71" s="1"/>
    </row>
    <row r="72" spans="1:12" s="177" customFormat="1" ht="119.95" customHeight="1" x14ac:dyDescent="0.25">
      <c r="A72" s="32" t="s">
        <v>497</v>
      </c>
      <c r="B72" s="41" t="str">
        <f>VLOOKUP($A72,Questions!$A$2:$X$333,2,0)</f>
        <v>Do you capture device information (e.g., IP address, MAC address)?</v>
      </c>
      <c r="C72" s="186" t="str">
        <f>VLOOKUP($A72,Privacy!$A$13:$E$97,3,0)&amp;""</f>
        <v>Yes</v>
      </c>
      <c r="D72" s="63" t="str">
        <f>IF(LEFT(VLOOKUP($A72,Privacy!$A$13:$E$97,5,0),21)='Auto Responses'!$A$32,'Auto Responses'!$A$33,VLOOKUP($A72,Privacy!$A$13:$E$97,4,0))&amp;""</f>
        <v>Audit logs include the source IP address with user actions and timestamps.</v>
      </c>
      <c r="E72" s="192" t="str">
        <f>VLOOKUP($A72,Privacy!$A$13:$E$97,5,0)&amp;""</f>
        <v>Describe what information you collect and the reason for collecting it.</v>
      </c>
      <c r="F72" s="195"/>
      <c r="G72" s="184" t="str">
        <f>VLOOKUP($A72,Questions!$A$2:$X$333,21,0)&amp;""</f>
        <v>No</v>
      </c>
      <c r="H72" s="185"/>
      <c r="I72" s="186" t="str">
        <f>VLOOKUP($A72,Questions!$A$2:$X$333,23,0)&amp;""</f>
        <v>Minor Importance</v>
      </c>
      <c r="J72" s="185"/>
      <c r="K72" s="187" t="b">
        <v>0</v>
      </c>
      <c r="L72" s="1"/>
    </row>
    <row r="73" spans="1:12" s="177" customFormat="1" ht="60.05" customHeight="1" x14ac:dyDescent="0.25">
      <c r="A73" s="32" t="s">
        <v>499</v>
      </c>
      <c r="B73" s="41" t="str">
        <f>VLOOKUP($A73,Questions!$A$2:$X$333,2,0)</f>
        <v>Does any part of this service/project involve a web/app tracking component (e.g., use of web-tracking pixels, cookies)?</v>
      </c>
      <c r="C73" s="186" t="str">
        <f>VLOOKUP($A73,Privacy!$A$13:$E$97,3,0)&amp;""</f>
        <v>Yes</v>
      </c>
      <c r="D73" s="63" t="str">
        <f>IF(LEFT(VLOOKUP($A73,Privacy!$A$13:$E$97,5,0),21)='Auto Responses'!$A$32,'Auto Responses'!$A$33,VLOOKUP($A73,Privacy!$A$13:$E$97,4,0))&amp;""</f>
        <v>See the Product Privacy Notice for details on cookies or web tracking components: https://testgenius.com/privacy-policy.html</v>
      </c>
      <c r="E73" s="192" t="str">
        <f>VLOOKUP($A73,Privacy!$A$13:$E$97,5,0)&amp;""</f>
        <v>Describe the tracking component and what is done with the information.</v>
      </c>
      <c r="F73" s="195"/>
      <c r="G73" s="184" t="str">
        <f>VLOOKUP($A73,Questions!$A$2:$X$333,21,0)&amp;""</f>
        <v>No</v>
      </c>
      <c r="H73" s="185"/>
      <c r="I73" s="186" t="str">
        <f>VLOOKUP($A73,Questions!$A$2:$X$333,23,0)&amp;""</f>
        <v>Minor Importance</v>
      </c>
      <c r="J73" s="185"/>
      <c r="K73" s="187" t="b">
        <v>0</v>
      </c>
      <c r="L73" s="1"/>
    </row>
    <row r="74" spans="1:12" s="177" customFormat="1" ht="60.05" customHeight="1" x14ac:dyDescent="0.25">
      <c r="A74" s="32" t="s">
        <v>501</v>
      </c>
      <c r="B74" s="41" t="str">
        <f>VLOOKUP($A74,Questions!$A$2:$X$333,2,0)</f>
        <v>Does your staff (or a third party) have access to institutional data (e.g., financial, PHI, or other sensitive information) through any means?</v>
      </c>
      <c r="C74" s="186" t="str">
        <f>VLOOKUP($A74,Privacy!$A$13:$E$97,3,0)&amp;""</f>
        <v>Yes</v>
      </c>
      <c r="D74" s="63" t="str">
        <f>IF(LEFT(VLOOKUP($A74,Privacy!$A$13:$E$97,5,0),21)='Auto Responses'!$A$32,'Auto Responses'!$A$33,VLOOKUP($A74,Privacy!$A$13:$E$97,4,0))&amp;""</f>
        <v>Access to confidential data is limited to authorized personnel on a need-to-know basis using RBAC and the principle of least privilege, and data is hosted with a contracted third-party provider (Google Cloud Platform).</v>
      </c>
      <c r="E74" s="192" t="str">
        <f>VLOOKUP($A74,Privacy!$A$13:$E$97,5,0)&amp;""</f>
        <v>Summarize the access that staff (or third parties) have to institutional data.</v>
      </c>
      <c r="F74" s="195"/>
      <c r="G74" s="184" t="str">
        <f>VLOOKUP($A74,Questions!$A$2:$X$333,21,0)&amp;""</f>
        <v>No</v>
      </c>
      <c r="H74" s="185"/>
      <c r="I74" s="186" t="str">
        <f>VLOOKUP($A74,Questions!$A$2:$X$333,23,0)&amp;""</f>
        <v>Minor Importance</v>
      </c>
      <c r="J74" s="185"/>
      <c r="K74" s="187" t="b">
        <v>0</v>
      </c>
      <c r="L74" s="1"/>
    </row>
    <row r="75" spans="1:12" s="177" customFormat="1" ht="42.75" customHeight="1" x14ac:dyDescent="0.25">
      <c r="A75" s="32" t="s">
        <v>503</v>
      </c>
      <c r="B75" s="41" t="str">
        <f>VLOOKUP($A75,Questions!$A$2:$X$333,2,0)</f>
        <v>Will you handle personal data in a manner compliant with all relevant laws, regulations, and applicable institution policies?</v>
      </c>
      <c r="C75" s="186" t="str">
        <f>VLOOKUP($A75,Privacy!$A$13:$E$97,3,0)&amp;""</f>
        <v>Yes</v>
      </c>
      <c r="D75" s="63" t="str">
        <f>IF(LEFT(VLOOKUP($A75,Privacy!$A$13:$E$97,5,0),21)='Auto Responses'!$A$32,'Auto Responses'!$A$33,VLOOKUP($A75,Privacy!$A$13:$E$97,4,0))&amp;""</f>
        <v>Personal data is handled under company policies in compliance with applicable laws and regulations (e.g., GDPR, CCPA) and our contractual commitments; PII is retained only for legitimate business purposes and securely deleted per policy, contractual terms, and relevant laws.</v>
      </c>
      <c r="E75" s="192" t="str">
        <f>VLOOKUP($A75,Privacy!$A$13:$E$97,5,0)&amp;""</f>
        <v/>
      </c>
      <c r="F75" s="195"/>
      <c r="G75" s="184" t="str">
        <f>VLOOKUP($A75,Questions!$A$2:$X$333,21,0)&amp;""</f>
        <v>Not scored</v>
      </c>
      <c r="H75" s="185"/>
      <c r="I75" s="186" t="str">
        <f>VLOOKUP($A75,Questions!$A$2:$X$333,23,0)&amp;""</f>
        <v/>
      </c>
      <c r="J75" s="185"/>
      <c r="K75" s="187" t="b">
        <v>0</v>
      </c>
      <c r="L75" s="1"/>
    </row>
    <row r="76" spans="1:12" s="1" customFormat="1" ht="18" customHeight="1" x14ac:dyDescent="0.2">
      <c r="A76" s="28" t="str">
        <f>VLOOKUP(LEFT($A77,4),'Auto Responses'!$N$4:$O$38,2,0)&amp;""</f>
        <v xml:space="preserve"> Privacy Policies and Procedures</v>
      </c>
      <c r="B76" s="38"/>
      <c r="C76" s="39"/>
      <c r="D76" s="39"/>
      <c r="E76" s="191"/>
      <c r="F76" s="179" t="s">
        <v>627</v>
      </c>
      <c r="G76" s="188" t="s">
        <v>622</v>
      </c>
      <c r="H76" s="188" t="s">
        <v>623</v>
      </c>
      <c r="I76" s="188" t="s">
        <v>624</v>
      </c>
      <c r="J76" s="188" t="s">
        <v>625</v>
      </c>
      <c r="K76" s="39"/>
    </row>
    <row r="77" spans="1:12" s="177" customFormat="1" ht="28.5" customHeight="1" x14ac:dyDescent="0.25">
      <c r="A77" s="32" t="s">
        <v>505</v>
      </c>
      <c r="B77" s="41" t="str">
        <f>VLOOKUP($A77,Questions!$A$2:$X$333,2,0)</f>
        <v>Do you have a documented privacy management process?</v>
      </c>
      <c r="C77" s="186" t="str">
        <f>VLOOKUP($A77,Privacy!$A$13:$E$97,3,0)&amp;""</f>
        <v>Yes</v>
      </c>
      <c r="D77" s="63" t="str">
        <f>IF(LEFT(VLOOKUP($A77,Privacy!$A$13:$E$97,5,0),21)='Auto Responses'!$A$32,'Auto Responses'!$A$33,VLOOKUP($A77,Privacy!$A$13:$E$97,4,0))&amp;""</f>
        <v>Documented in the Data Management Policy (including PII retention and deletion in response to verified data subject requests) and in defined roles and responsibilities for compliance with data privacy laws (e.g., GDPR, CCPA).</v>
      </c>
      <c r="E77" s="192" t="str">
        <f>VLOOKUP($A77,Privacy!$A$13:$E$97,5,0)&amp;""</f>
        <v>Describe privacy management process or provide links or attach documentation.</v>
      </c>
      <c r="F77" s="195"/>
      <c r="G77" s="184" t="str">
        <f>VLOOKUP($A77,Questions!$A$2:$X$333,21,0)&amp;""</f>
        <v>Yes</v>
      </c>
      <c r="H77" s="185"/>
      <c r="I77" s="186" t="str">
        <f>VLOOKUP($A77,Questions!$A$2:$X$333,23,0)&amp;""</f>
        <v>Minor Importance</v>
      </c>
      <c r="J77" s="185"/>
      <c r="K77" s="187" t="b">
        <v>0</v>
      </c>
      <c r="L77" s="1"/>
    </row>
    <row r="78" spans="1:12" s="177" customFormat="1" ht="180" customHeight="1" x14ac:dyDescent="0.25">
      <c r="A78" s="32" t="s">
        <v>507</v>
      </c>
      <c r="B78" s="41" t="str">
        <f>VLOOKUP($A78,Questions!$A$2:$X$333,2,0)</f>
        <v>Are privacy principles designed into the product lifecycle (i.e., privacy-by-design)?</v>
      </c>
      <c r="C78" s="186" t="str">
        <f>VLOOKUP($A78,Privacy!$A$13:$E$97,3,0)&amp;""</f>
        <v>Yes</v>
      </c>
      <c r="D78" s="63" t="str">
        <f>IF(LEFT(VLOOKUP($A78,Privacy!$A$13:$E$97,5,0),21)='Auto Responses'!$A$32,'Auto Responses'!$A$33,VLOOKUP($A78,Privacy!$A$13:$E$97,4,0))&amp;""</f>
        <v>The Secure Development Policy requires applying privacy-by-design principles (e.g., Privacy as the Default Setting; End-to-End Security – Full Lifecycle Protection) throughout the system development lifecycle.</v>
      </c>
      <c r="E78" s="192" t="str">
        <f>VLOOKUP($A78,Privacy!$A$13:$E$97,5,0)&amp;""</f>
        <v>Summarize the privacy principles designed into the product lifecycle.</v>
      </c>
      <c r="F78" s="195"/>
      <c r="G78" s="184" t="str">
        <f>VLOOKUP($A78,Questions!$A$2:$X$333,21,0)&amp;""</f>
        <v>Yes</v>
      </c>
      <c r="H78" s="185"/>
      <c r="I78" s="186" t="str">
        <f>VLOOKUP($A78,Questions!$A$2:$X$333,23,0)&amp;""</f>
        <v>Minor Importance</v>
      </c>
      <c r="J78" s="185"/>
      <c r="K78" s="187" t="b">
        <v>0</v>
      </c>
      <c r="L78" s="1"/>
    </row>
    <row r="79" spans="1:12" s="177" customFormat="1" ht="28.5" customHeight="1" x14ac:dyDescent="0.25">
      <c r="A79" s="32" t="s">
        <v>509</v>
      </c>
      <c r="B79" s="41" t="str">
        <f>VLOOKUP($A79,Questions!$A$2:$X$333,2,0)</f>
        <v>Will you comply with applicable breach notification laws?</v>
      </c>
      <c r="C79" s="186" t="str">
        <f>VLOOKUP($A79,Privacy!$A$13:$E$97,3,0)&amp;""</f>
        <v>Yes</v>
      </c>
      <c r="D79" s="63" t="str">
        <f>IF(LEFT(VLOOKUP($A79,Privacy!$A$13:$E$97,5,0),21)='Auto Responses'!$A$32,'Auto Responses'!$A$33,VLOOKUP($A79,Privacy!$A$13:$E$97,4,0))&amp;""</f>
        <v>Incident reporting is aligned with regulatory requirements and incidents are reported as required by law. Our incident response plan includes legal requirements for reporting compromises, and the CISO maintains compliance with data privacy laws (e.g., GDPR, CCPA).</v>
      </c>
      <c r="E79" s="192" t="str">
        <f>VLOOKUP($A79,Privacy!$A$13:$E$97,5,0)&amp;""</f>
        <v>State how quickly the institution will be notified once a breach is identified, in addition to notifying the necessary governmental agencies based on the extent of the breach.</v>
      </c>
      <c r="F79" s="195"/>
      <c r="G79" s="184" t="str">
        <f>VLOOKUP($A79,Questions!$A$2:$X$333,21,0)&amp;""</f>
        <v>Yes</v>
      </c>
      <c r="H79" s="185"/>
      <c r="I79" s="186" t="str">
        <f>VLOOKUP($A79,Questions!$A$2:$X$333,23,0)&amp;""</f>
        <v>Standard Importance</v>
      </c>
      <c r="J79" s="185"/>
      <c r="K79" s="187" t="b">
        <v>0</v>
      </c>
      <c r="L79" s="1"/>
    </row>
    <row r="80" spans="1:12" s="177" customFormat="1" ht="74.95" customHeight="1" x14ac:dyDescent="0.25">
      <c r="A80" s="32" t="s">
        <v>510</v>
      </c>
      <c r="B80" s="41" t="str">
        <f>VLOOKUP($A80,Questions!$A$2:$X$333,2,0)</f>
        <v>Will you comply with the institution's policies regarding user privacy and data protection?</v>
      </c>
      <c r="C80" s="186" t="str">
        <f>VLOOKUP($A80,Privacy!$A$13:$E$97,3,0)&amp;""</f>
        <v>Yes</v>
      </c>
      <c r="D80" s="63" t="str">
        <f>IF(LEFT(VLOOKUP($A80,Privacy!$A$13:$E$97,5,0),21)='Auto Responses'!$A$32,'Auto Responses'!$A$33,VLOOKUP($A80,Privacy!$A$13:$E$97,4,0))&amp;""</f>
        <v>We adhere to customer contractual privacy and data-protection requirements: our CISO oversees compliance with contractual commitments and applicable privacy laws (e.g., GDPR, CCPA), and customer data retention/deletion is executed per documented customer requirements.</v>
      </c>
      <c r="E80" s="192" t="str">
        <f>VLOOKUP($A80,Privacy!$A$13:$E$97,5,0)&amp;""</f>
        <v/>
      </c>
      <c r="F80" s="195"/>
      <c r="G80" s="184" t="str">
        <f>VLOOKUP($A80,Questions!$A$2:$X$333,21,0)&amp;""</f>
        <v>Yes</v>
      </c>
      <c r="H80" s="185"/>
      <c r="I80" s="186" t="str">
        <f>VLOOKUP($A80,Questions!$A$2:$X$333,23,0)&amp;""</f>
        <v>Minor Importance</v>
      </c>
      <c r="J80" s="185"/>
      <c r="K80" s="187" t="b">
        <v>0</v>
      </c>
      <c r="L80" s="1"/>
    </row>
    <row r="81" spans="1:12" s="177" customFormat="1" ht="74.95" customHeight="1" x14ac:dyDescent="0.25">
      <c r="A81" s="32" t="s">
        <v>512</v>
      </c>
      <c r="B81" s="41" t="str">
        <f>VLOOKUP($A81,Questions!$A$2:$X$333,2,0)</f>
        <v>Is your company subject to the laws and regulations of the institution's geographic region?</v>
      </c>
      <c r="C81" s="186" t="str">
        <f>VLOOKUP($A81,Privacy!$A$13:$E$97,3,0)&amp;""</f>
        <v>Yes</v>
      </c>
      <c r="D81" s="63" t="str">
        <f>IF(LEFT(VLOOKUP($A81,Privacy!$A$13:$E$97,5,0),21)='Auto Responses'!$A$32,'Auto Responses'!$A$33,VLOOKUP($A81,Privacy!$A$13:$E$97,4,0))&amp;""</f>
        <v>Committed to compliance with all applicable laws and regulations. Legal matters are governed by U.S. local, state, and federal law (incorporated in California), and our program maintains compliance with relevant privacy laws such as GDPR and CCPA where applicable.</v>
      </c>
      <c r="E81" s="192" t="str">
        <f>VLOOKUP($A81,Privacy!$A$13:$E$97,5,0)&amp;""</f>
        <v/>
      </c>
      <c r="F81" s="195"/>
      <c r="G81" s="184" t="str">
        <f>VLOOKUP($A81,Questions!$A$2:$X$333,21,0)&amp;""</f>
        <v>Yes</v>
      </c>
      <c r="H81" s="185"/>
      <c r="I81" s="186" t="str">
        <f>VLOOKUP($A81,Questions!$A$2:$X$333,23,0)&amp;""</f>
        <v>Minor Importance</v>
      </c>
      <c r="J81" s="185"/>
      <c r="K81" s="187" t="b">
        <v>0</v>
      </c>
      <c r="L81" s="1"/>
    </row>
    <row r="82" spans="1:12" s="177" customFormat="1" ht="150.05000000000001" customHeight="1" x14ac:dyDescent="0.25">
      <c r="A82" s="32" t="s">
        <v>514</v>
      </c>
      <c r="B82" s="41" t="str">
        <f>VLOOKUP($A82,Questions!$A$2:$X$333,2,0)</f>
        <v>Do you have a privacy awareness/training program?*</v>
      </c>
      <c r="C82" s="186" t="str">
        <f>VLOOKUP($A82,Privacy!$A$13:$E$97,3,0)&amp;""</f>
        <v>Yes</v>
      </c>
      <c r="D82" s="63" t="str">
        <f>IF(LEFT(VLOOKUP($A82,Privacy!$A$13:$E$97,5,0),21)='Auto Responses'!$A$32,'Auto Responses'!$A$33,VLOOKUP($A82,Privacy!$A$13:$E$97,4,0))&amp;""</f>
        <v>Employees and applicable third parties complete security and data privacy awareness training at hire and annually with role‑based content and monitored completion; quarterly KnowBe4 modules provide ongoing reinforcement.</v>
      </c>
      <c r="E82" s="192" t="str">
        <f>VLOOKUP($A82,Privacy!$A$13:$E$97,5,0)&amp;""</f>
        <v>Briefly describe what is included in the training.</v>
      </c>
      <c r="F82" s="195"/>
      <c r="G82" s="184" t="str">
        <f>VLOOKUP($A82,Questions!$A$2:$X$333,21,0)&amp;""</f>
        <v>Yes</v>
      </c>
      <c r="H82" s="185"/>
      <c r="I82" s="186" t="str">
        <f>VLOOKUP($A82,Questions!$A$2:$X$333,23,0)&amp;""</f>
        <v>Critical Importance</v>
      </c>
      <c r="J82" s="185"/>
      <c r="K82" s="187" t="b">
        <v>0</v>
      </c>
      <c r="L82" s="1"/>
    </row>
    <row r="83" spans="1:12" s="177" customFormat="1" ht="28.5" customHeight="1" x14ac:dyDescent="0.25">
      <c r="A83" s="32" t="s">
        <v>516</v>
      </c>
      <c r="B83" s="41" t="str">
        <f>VLOOKUP($A83,Questions!$A$2:$X$333,2,0)</f>
        <v>Is privacy awareness training mandatory for all employees?</v>
      </c>
      <c r="C83" s="186" t="str">
        <f>VLOOKUP($A83,Privacy!$A$13:$E$97,3,0)&amp;""</f>
        <v>Yes</v>
      </c>
      <c r="D83" s="63" t="str">
        <f>IF(LEFT(VLOOKUP($A83,Privacy!$A$13:$E$97,5,0),21)='Auto Responses'!$A$32,'Auto Responses'!$A$33,VLOOKUP($A83,Privacy!$A$13:$E$97,4,0))&amp;""</f>
        <v>Security and data privacy awareness training is required for all employees at hire and annually, with completion monitored for compliance.</v>
      </c>
      <c r="E83" s="192" t="str">
        <f>VLOOKUP($A83,Privacy!$A$13:$E$97,5,0)&amp;""</f>
        <v>Your response should include who must complete the training.</v>
      </c>
      <c r="F83" s="195"/>
      <c r="G83" s="184" t="str">
        <f>VLOOKUP($A83,Questions!$A$2:$X$333,21,0)&amp;""</f>
        <v>Yes</v>
      </c>
      <c r="H83" s="185"/>
      <c r="I83" s="186" t="str">
        <f>VLOOKUP($A83,Questions!$A$2:$X$333,23,0)&amp;""</f>
        <v>Minor Importance</v>
      </c>
      <c r="J83" s="185"/>
      <c r="K83" s="187" t="b">
        <v>0</v>
      </c>
      <c r="L83" s="1"/>
    </row>
    <row r="84" spans="1:12" s="177" customFormat="1" ht="28.5" customHeight="1" x14ac:dyDescent="0.25">
      <c r="A84" s="32" t="s">
        <v>518</v>
      </c>
      <c r="B84" s="41" t="str">
        <f>VLOOKUP($A84,Questions!$A$2:$X$333,2,0)</f>
        <v>Is AI privacy and ethics awareness/training required for all employees who work with AI?</v>
      </c>
      <c r="C84" s="186" t="str">
        <f>VLOOKUP($A84,Privacy!$A$13:$E$97,3,0)&amp;""</f>
        <v/>
      </c>
      <c r="D84" s="63" t="str">
        <f>IF(LEFT(VLOOKUP($A84,Privacy!$A$13:$E$97,5,0),21)='Auto Responses'!$A$32,'Auto Responses'!$A$33,VLOOKUP($A84,Privacy!$A$13:$E$97,4,0))&amp;""</f>
        <v>Employees complete security awareness and data privacy training at hire and annually with role-appropriate content; software developers also receive annual secure development training.</v>
      </c>
      <c r="E84" s="192" t="str">
        <f>VLOOKUP($A84,Privacy!$A$13:$E$97,5,0)&amp;""</f>
        <v/>
      </c>
      <c r="F84" s="195"/>
      <c r="G84" s="184" t="str">
        <f>VLOOKUP($A84,Questions!$A$2:$X$333,21,0)&amp;""</f>
        <v>Yes</v>
      </c>
      <c r="H84" s="185"/>
      <c r="I84" s="186" t="str">
        <f>VLOOKUP($A84,Questions!$A$2:$X$333,23,0)&amp;""</f>
        <v>Minor Importance</v>
      </c>
      <c r="J84" s="185"/>
      <c r="K84" s="187" t="b">
        <v>0</v>
      </c>
      <c r="L84" s="1"/>
    </row>
    <row r="85" spans="1:12" s="177" customFormat="1" ht="150.05000000000001" customHeight="1" x14ac:dyDescent="0.25">
      <c r="A85" s="32" t="s">
        <v>520</v>
      </c>
      <c r="B85" s="41" t="str">
        <f>VLOOKUP($A85,Questions!$A$2:$X$333,2,0)</f>
        <v>Do you have any decision-making processes that are completely automated (i.e., there is no human involvement)?</v>
      </c>
      <c r="C85" s="186" t="str">
        <f>VLOOKUP($A85,Privacy!$A$13:$E$97,3,0)&amp;""</f>
        <v>No</v>
      </c>
      <c r="D85" s="63" t="str">
        <f>IF(LEFT(VLOOKUP($A85,Privacy!$A$13:$E$97,5,0),21)='Auto Responses'!$A$32,'Auto Responses'!$A$33,VLOOKUP($A85,Privacy!$A$13:$E$97,4,0))&amp;""</f>
        <v>AI proctoring only flags potential rule violations for human review and validation; it does not make consequential determinations about individuals.</v>
      </c>
      <c r="E85" s="192" t="str">
        <f>VLOOKUP($A85,Privacy!$A$13:$E$97,5,0)&amp;""</f>
        <v>Examples of such automated decisions could include automatically denying or approving user access requests, flagging or blocking transactions based on risk scores, or AI-driven decisions that affect user outcomes (e.g., eligibility, grading, pricing).</v>
      </c>
      <c r="F85" s="195"/>
      <c r="G85" s="184" t="str">
        <f>VLOOKUP($A85,Questions!$A$2:$X$333,21,0)&amp;""</f>
        <v>No</v>
      </c>
      <c r="H85" s="185"/>
      <c r="I85" s="186" t="str">
        <f>VLOOKUP($A85,Questions!$A$2:$X$333,23,0)&amp;""</f>
        <v>Minor Importance</v>
      </c>
      <c r="J85" s="185"/>
      <c r="K85" s="187" t="b">
        <v>0</v>
      </c>
      <c r="L85" s="1"/>
    </row>
    <row r="86" spans="1:12" s="177" customFormat="1" ht="42.75" customHeight="1" x14ac:dyDescent="0.25">
      <c r="A86" s="32" t="s">
        <v>522</v>
      </c>
      <c r="B86" s="41" t="str">
        <f>VLOOKUP($A86,Questions!$A$2:$X$333,2,0)</f>
        <v>Do you have a documented process for managing automated processing, including validations, monitoring, and data subject requests?</v>
      </c>
      <c r="C86" s="186" t="str">
        <f>VLOOKUP($A86,Privacy!$A$13:$E$97,3,0)&amp;""</f>
        <v>Yes</v>
      </c>
      <c r="D86" s="63" t="str">
        <f>IF(LEFT(VLOOKUP($A86,Privacy!$A$13:$E$97,5,0),21)='Auto Responses'!$A$32,'Auto Responses'!$A$33,VLOOKUP($A86,Privacy!$A$13:$E$97,4,0))&amp;""</f>
        <v>Documented procedures cover testing and quality control before implementation, production logging with alerts for significant events, and deletion of PII upon a verified request from a consumer or data subject.</v>
      </c>
      <c r="E86" s="192" t="str">
        <f>VLOOKUP($A86,Privacy!$A$13:$E$97,5,0)&amp;""</f>
        <v>Briefly describe processes.</v>
      </c>
      <c r="F86" s="195"/>
      <c r="G86" s="184" t="str">
        <f>VLOOKUP($A86,Questions!$A$2:$X$333,21,0)&amp;""</f>
        <v>Yes</v>
      </c>
      <c r="H86" s="185"/>
      <c r="I86" s="186" t="str">
        <f>VLOOKUP($A86,Questions!$A$2:$X$333,23,0)&amp;""</f>
        <v>Minor Importance</v>
      </c>
      <c r="J86" s="185"/>
      <c r="K86" s="187" t="b">
        <v>0</v>
      </c>
      <c r="L86" s="1"/>
    </row>
    <row r="87" spans="1:12" s="177" customFormat="1" ht="28.5" customHeight="1" x14ac:dyDescent="0.25">
      <c r="A87" s="32" t="s">
        <v>524</v>
      </c>
      <c r="B87" s="41" t="str">
        <f>VLOOKUP($A87,Questions!$A$2:$X$333,2,0)</f>
        <v>Do you have a documented policy for sharing information with law enforcement?</v>
      </c>
      <c r="C87" s="186" t="str">
        <f>VLOOKUP($A87,Privacy!$A$13:$E$97,3,0)&amp;""</f>
        <v>Yes</v>
      </c>
      <c r="D87" s="63" t="str">
        <f>IF(LEFT(VLOOKUP($A87,Privacy!$A$13:$E$97,5,0),21)='Auto Responses'!$A$32,'Auto Responses'!$A$33,VLOOKUP($A87,Privacy!$A$13:$E$97,4,0))&amp;""</f>
        <v>External data disclosures are governed by our Data Management Policy, which requires management approval and a legal contract or arrangement for any transfer to entities outside the company. Our Information Security roles also designate an IT Manager liaison to law enforcement.</v>
      </c>
      <c r="E87" s="192" t="str">
        <f>VLOOKUP($A87,Privacy!$A$13:$E$97,5,0)&amp;""</f>
        <v>Provide a high-level overview of the policy or plans to implement a policy.</v>
      </c>
      <c r="F87" s="195"/>
      <c r="G87" s="184" t="str">
        <f>VLOOKUP($A87,Questions!$A$2:$X$333,21,0)&amp;""</f>
        <v>Yes</v>
      </c>
      <c r="H87" s="185"/>
      <c r="I87" s="186" t="str">
        <f>VLOOKUP($A87,Questions!$A$2:$X$333,23,0)&amp;""</f>
        <v>Minor Importance</v>
      </c>
      <c r="J87" s="185"/>
      <c r="K87" s="187" t="b">
        <v>0</v>
      </c>
      <c r="L87" s="1"/>
    </row>
    <row r="88" spans="1:12" s="177" customFormat="1" ht="28.5" customHeight="1" x14ac:dyDescent="0.25">
      <c r="A88" s="32" t="s">
        <v>526</v>
      </c>
      <c r="B88" s="41" t="str">
        <f>VLOOKUP($A88,Questions!$A$2:$X$333,2,0)</f>
        <v>Do you share any institutional data with law enforcement without a valid warrant or subpoena?*</v>
      </c>
      <c r="C88" s="186" t="str">
        <f>VLOOKUP($A88,Privacy!$A$13:$E$97,3,0)&amp;""</f>
        <v>No</v>
      </c>
      <c r="D88" s="63" t="str">
        <f>IF(LEFT(VLOOKUP($A88,Privacy!$A$13:$E$97,5,0),21)='Auto Responses'!$A$32,'Auto Responses'!$A$33,VLOOKUP($A88,Privacy!$A$13:$E$97,4,0))&amp;""</f>
        <v/>
      </c>
      <c r="E88" s="192" t="str">
        <f>VLOOKUP($A88,Privacy!$A$13:$E$97,5,0)&amp;""</f>
        <v>Describe how you ensure this does not occur.</v>
      </c>
      <c r="F88" s="195"/>
      <c r="G88" s="184" t="str">
        <f>VLOOKUP($A88,Questions!$A$2:$X$333,21,0)&amp;""</f>
        <v>No</v>
      </c>
      <c r="H88" s="185"/>
      <c r="I88" s="186" t="str">
        <f>VLOOKUP($A88,Questions!$A$2:$X$333,23,0)&amp;""</f>
        <v>Critical Importance</v>
      </c>
      <c r="J88" s="185"/>
      <c r="K88" s="187" t="b">
        <v>0</v>
      </c>
      <c r="L88" s="1"/>
    </row>
    <row r="89" spans="1:12" s="177" customFormat="1" ht="74.95" customHeight="1" x14ac:dyDescent="0.25">
      <c r="A89" s="32" t="s">
        <v>527</v>
      </c>
      <c r="B89" s="41" t="str">
        <f>VLOOKUP($A89,Questions!$A$2:$X$333,2,0)</f>
        <v>Does your incident response team include a privacy analyst/officer?</v>
      </c>
      <c r="C89" s="186" t="str">
        <f>VLOOKUP($A89,Privacy!$A$13:$E$97,3,0)&amp;""</f>
        <v>Yes</v>
      </c>
      <c r="D89" s="63" t="str">
        <f>IF(LEFT(VLOOKUP($A89,Privacy!$A$13:$E$97,5,0),21)='Auto Responses'!$A$32,'Auto Responses'!$A$33,VLOOKUP($A89,Privacy!$A$13:$E$97,4,0))&amp;""</f>
        <v>Privacy oversight within incident response is represented by the CISO (responsible for data privacy law compliance) and the Privacy Program lead (Michael McParland).</v>
      </c>
      <c r="E89" s="192" t="str">
        <f>VLOOKUP($A89,Privacy!$A$13:$E$97,5,0)&amp;""</f>
        <v>Provide the incident response team membership and charge.</v>
      </c>
      <c r="F89" s="195"/>
      <c r="G89" s="184" t="str">
        <f>VLOOKUP($A89,Questions!$A$2:$X$333,21,0)&amp;""</f>
        <v>Yes</v>
      </c>
      <c r="H89" s="185"/>
      <c r="I89" s="186" t="str">
        <f>VLOOKUP($A89,Questions!$A$2:$X$333,23,0)&amp;""</f>
        <v>Minor Importance</v>
      </c>
      <c r="J89" s="185"/>
      <c r="K89" s="187" t="b">
        <v>0</v>
      </c>
      <c r="L89" s="1"/>
    </row>
    <row r="90" spans="1:12" s="1" customFormat="1" ht="18" customHeight="1" x14ac:dyDescent="0.2">
      <c r="A90" s="28" t="str">
        <f>VLOOKUP(LEFT($A91,4),'Auto Responses'!$N$4:$O$38,2,0)&amp;""</f>
        <v xml:space="preserve"> International Privacy</v>
      </c>
      <c r="B90" s="38"/>
      <c r="C90" s="39"/>
      <c r="D90" s="39"/>
      <c r="E90" s="191"/>
      <c r="F90" s="179" t="s">
        <v>627</v>
      </c>
      <c r="G90" s="188" t="s">
        <v>622</v>
      </c>
      <c r="H90" s="188" t="s">
        <v>623</v>
      </c>
      <c r="I90" s="188" t="s">
        <v>624</v>
      </c>
      <c r="J90" s="188" t="s">
        <v>625</v>
      </c>
      <c r="K90" s="39"/>
    </row>
    <row r="91" spans="1:12" s="177" customFormat="1" ht="29.95" customHeight="1" x14ac:dyDescent="0.25">
      <c r="A91" s="32" t="s">
        <v>529</v>
      </c>
      <c r="B91" s="41" t="str">
        <f>VLOOKUP($A91,Questions!$A$2:$X$333,2,0)</f>
        <v>Will data be collected from or processed in or stored in the European Economic Area (EEA)?</v>
      </c>
      <c r="C91" s="186" t="str">
        <f>VLOOKUP($A91,Privacy!$A$13:$E$97,3,0)&amp;""</f>
        <v>No</v>
      </c>
      <c r="D91" s="63" t="str">
        <f>IF(LEFT(VLOOKUP($A91,Privacy!$A$13:$E$97,5,0),21)='Auto Responses'!$A$32,'Auto Responses'!$A$33,VLOOKUP($A91,Privacy!$A$13:$E$97,4,0))&amp;""</f>
        <v>Data is stored and processed in the USA (Google Cloud Platform, Pacific Northwest) and does not reside outside the United States.</v>
      </c>
      <c r="E91" s="192" t="str">
        <f>VLOOKUP($A91,Privacy!$A$13:$E$97,5,0)&amp;""</f>
        <v/>
      </c>
      <c r="F91" s="195"/>
      <c r="G91" s="184" t="str">
        <f>VLOOKUP($A91,Questions!$A$2:$X$333,21,0)&amp;""</f>
        <v>No</v>
      </c>
      <c r="H91" s="185"/>
      <c r="I91" s="186" t="str">
        <f>VLOOKUP($A91,Questions!$A$2:$X$333,23,0)&amp;""</f>
        <v>Standard Importance</v>
      </c>
      <c r="J91" s="185"/>
      <c r="K91" s="187" t="b">
        <v>0</v>
      </c>
      <c r="L91" s="1"/>
    </row>
    <row r="92" spans="1:12" s="177" customFormat="1" ht="29.95" customHeight="1" x14ac:dyDescent="0.25">
      <c r="A92" s="32" t="s">
        <v>531</v>
      </c>
      <c r="B92" s="41" t="str">
        <f>VLOOKUP($A92,Questions!$A$2:$X$333,2,0)</f>
        <v>Do you have a data protection officer (DPO)?</v>
      </c>
      <c r="C92" s="186" t="str">
        <f>VLOOKUP($A92,Privacy!$A$13:$E$97,3,0)&amp;""</f>
        <v/>
      </c>
      <c r="D92" s="63" t="str">
        <f>IF(LEFT(VLOOKUP($A92,Privacy!$A$13:$E$97,5,0),21)='Auto Responses'!$A$32,'Auto Responses'!$A$33,VLOOKUP($A92,Privacy!$A$13:$E$97,4,0))&amp;""</f>
        <v>The Privacy Program is overseen by Michael McParland (Senior Software Engineer).</v>
      </c>
      <c r="E92" s="192" t="str">
        <f>VLOOKUP($A92,Privacy!$A$13:$E$97,5,0)&amp;""</f>
        <v>See GDPR Chapter 4, Section 4, for DPO information.</v>
      </c>
      <c r="F92" s="195"/>
      <c r="G92" s="184" t="str">
        <f>VLOOKUP($A92,Questions!$A$2:$X$333,21,0)&amp;""</f>
        <v>Yes</v>
      </c>
      <c r="H92" s="185"/>
      <c r="I92" s="186" t="str">
        <f>VLOOKUP($A92,Questions!$A$2:$X$333,23,0)&amp;""</f>
        <v>Standard Importance</v>
      </c>
      <c r="J92" s="185"/>
      <c r="K92" s="187" t="b">
        <v>0</v>
      </c>
      <c r="L92" s="1"/>
    </row>
    <row r="93" spans="1:12" s="177" customFormat="1" ht="29.95" customHeight="1" x14ac:dyDescent="0.25">
      <c r="A93" s="32" t="s">
        <v>533</v>
      </c>
      <c r="B93" s="41" t="str">
        <f>VLOOKUP($A93,Questions!$A$2:$X$333,2,0)</f>
        <v>Will you sign appropriate GDPR Standard Contractual Clauses (SCCs) with the institution?</v>
      </c>
      <c r="C93" s="186" t="str">
        <f>VLOOKUP($A93,Privacy!$A$13:$E$97,3,0)&amp;""</f>
        <v>Yes</v>
      </c>
      <c r="D93" s="63" t="str">
        <f>IF(LEFT(VLOOKUP($A93,Privacy!$A$13:$E$97,5,0),21)='Auto Responses'!$A$32,'Auto Responses'!$A$33,VLOOKUP($A93,Privacy!$A$13:$E$97,4,0))&amp;""</f>
        <v>Possible, upon review.</v>
      </c>
      <c r="E93" s="192" t="str">
        <f>VLOOKUP($A93,Privacy!$A$13:$E$97,5,0)&amp;""</f>
        <v/>
      </c>
      <c r="F93" s="195"/>
      <c r="G93" s="184" t="str">
        <f>VLOOKUP($A93,Questions!$A$2:$X$333,21,0)&amp;""</f>
        <v>Yes</v>
      </c>
      <c r="H93" s="185"/>
      <c r="I93" s="186" t="str">
        <f>VLOOKUP($A93,Questions!$A$2:$X$333,23,0)&amp;""</f>
        <v>Standard Importance</v>
      </c>
      <c r="J93" s="185"/>
      <c r="K93" s="187" t="b">
        <v>0</v>
      </c>
      <c r="L93" s="1"/>
    </row>
    <row r="94" spans="1:12" s="177" customFormat="1" ht="29.95" customHeight="1" x14ac:dyDescent="0.25">
      <c r="A94" s="32" t="s">
        <v>535</v>
      </c>
      <c r="B94" s="41" t="str">
        <f>VLOOKUP($A94,Questions!$A$2:$X$333,2,0)</f>
        <v>Will data be collected from or processed in or stored in China?</v>
      </c>
      <c r="C94" s="186" t="str">
        <f>VLOOKUP($A94,Privacy!$A$13:$E$97,3,0)&amp;""</f>
        <v>No</v>
      </c>
      <c r="D94" s="63" t="str">
        <f>IF(LEFT(VLOOKUP($A94,Privacy!$A$13:$E$97,5,0),21)='Auto Responses'!$A$32,'Auto Responses'!$A$33,VLOOKUP($A94,Privacy!$A$13:$E$97,4,0))&amp;""</f>
        <v>Data is stored, processed, and accessed within the United States (Pacific Northwest on Google Cloud Platform).</v>
      </c>
      <c r="E94" s="192" t="str">
        <f>VLOOKUP($A94,Privacy!$A$13:$E$97,5,0)&amp;""</f>
        <v>See PIPL Chapter 1 for definitions.</v>
      </c>
      <c r="F94" s="195"/>
      <c r="G94" s="184" t="str">
        <f>VLOOKUP($A94,Questions!$A$2:$X$333,21,0)&amp;""</f>
        <v>No</v>
      </c>
      <c r="H94" s="185"/>
      <c r="I94" s="186" t="str">
        <f>VLOOKUP($A94,Questions!$A$2:$X$333,23,0)&amp;""</f>
        <v>Standard Importance</v>
      </c>
      <c r="J94" s="185"/>
      <c r="K94" s="187" t="b">
        <v>0</v>
      </c>
      <c r="L94" s="1"/>
    </row>
    <row r="95" spans="1:12" s="177" customFormat="1" ht="29.95" customHeight="1" x14ac:dyDescent="0.25">
      <c r="A95" s="32" t="s">
        <v>537</v>
      </c>
      <c r="B95" s="41" t="str">
        <f>VLOOKUP($A95,Questions!$A$2:$X$333,2,0)</f>
        <v>Do you comply with PIPL security, privacy, and data localization requirements?</v>
      </c>
      <c r="C95" s="186" t="str">
        <f>VLOOKUP($A95,Privacy!$A$13:$E$97,3,0)&amp;""</f>
        <v>No</v>
      </c>
      <c r="D95" s="63" t="str">
        <f>IF(LEFT(VLOOKUP($A95,Privacy!$A$13:$E$97,5,0),21)='Auto Responses'!$A$32,'Auto Responses'!$A$33,VLOOKUP($A95,Privacy!$A$13:$E$97,4,0))&amp;""</f>
        <v>Customer data is stored in the USA (Pacific Northwest) on Google Cloud Platform and does not reside outside the USA; we do not accommodate storing data within each institution’s geographic region.</v>
      </c>
      <c r="E95" s="192" t="str">
        <f>VLOOKUP($A95,Privacy!$A$13:$E$97,5,0)&amp;""</f>
        <v>Explain why not</v>
      </c>
      <c r="F95" s="195"/>
      <c r="G95" s="184" t="str">
        <f>VLOOKUP($A95,Questions!$A$2:$X$333,21,0)&amp;""</f>
        <v>Yes</v>
      </c>
      <c r="H95" s="185"/>
      <c r="I95" s="186" t="str">
        <f>VLOOKUP($A95,Questions!$A$2:$X$333,23,0)&amp;""</f>
        <v>Standard Importance</v>
      </c>
      <c r="J95" s="185"/>
      <c r="K95" s="187" t="b">
        <v>0</v>
      </c>
      <c r="L95" s="1"/>
    </row>
    <row r="96" spans="1:12" s="1" customFormat="1" ht="18" customHeight="1" x14ac:dyDescent="0.2">
      <c r="A96" s="28" t="str">
        <f>VLOOKUP(LEFT($A97,4),'Auto Responses'!$N$4:$O$38,2,0)&amp;""</f>
        <v xml:space="preserve"> Data Privacy</v>
      </c>
      <c r="B96" s="38"/>
      <c r="C96" s="39"/>
      <c r="D96" s="39"/>
      <c r="E96" s="191"/>
      <c r="F96" s="179" t="s">
        <v>627</v>
      </c>
      <c r="G96" s="188" t="s">
        <v>622</v>
      </c>
      <c r="H96" s="188" t="s">
        <v>623</v>
      </c>
      <c r="I96" s="188" t="s">
        <v>624</v>
      </c>
      <c r="J96" s="188" t="s">
        <v>625</v>
      </c>
      <c r="K96" s="39"/>
    </row>
    <row r="97" spans="1:12" s="177" customFormat="1" ht="28.5" customHeight="1" x14ac:dyDescent="0.25">
      <c r="A97" s="32" t="s">
        <v>539</v>
      </c>
      <c r="B97" s="41" t="str">
        <f>VLOOKUP($A97,Questions!$A$2:$X$333,2,0)</f>
        <v>Have you performed a Data Privacy Impact Assesssment for the solution/project?</v>
      </c>
      <c r="C97" s="186" t="str">
        <f>VLOOKUP($A97,Privacy!$A$13:$E$97,3,0)&amp;""</f>
        <v>No</v>
      </c>
      <c r="D97" s="63" t="str">
        <f>IF(LEFT(VLOOKUP($A97,Privacy!$A$13:$E$97,5,0),21)='Auto Responses'!$A$32,'Auto Responses'!$A$33,VLOOKUP($A97,Privacy!$A$13:$E$97,4,0))&amp;""</f>
        <v/>
      </c>
      <c r="E97" s="192" t="str">
        <f>VLOOKUP($A97,Privacy!$A$13:$E$97,5,0)&amp;""</f>
        <v>Provide timeline for this or reason not to perform.</v>
      </c>
      <c r="F97" s="195"/>
      <c r="G97" s="184" t="str">
        <f>VLOOKUP($A97,Questions!$A$2:$X$333,21,0)&amp;""</f>
        <v>Yes</v>
      </c>
      <c r="H97" s="185"/>
      <c r="I97" s="186" t="str">
        <f>VLOOKUP($A97,Questions!$A$2:$X$333,23,0)&amp;""</f>
        <v>Standard Importance</v>
      </c>
      <c r="J97" s="185"/>
      <c r="K97" s="187" t="b">
        <v>0</v>
      </c>
      <c r="L97" s="1"/>
    </row>
    <row r="98" spans="1:12" s="177" customFormat="1" ht="56.95" customHeight="1" x14ac:dyDescent="0.25">
      <c r="A98" s="32" t="s">
        <v>540</v>
      </c>
      <c r="B98" s="41" t="str">
        <f>VLOOKUP($A98,Questions!$A$2:$X$333,2,0)</f>
        <v>Do you provide an end-user privacy notice about privacy policies and procedures that identify the purpose(s) for which personal information is collected, used, retained, and disclosed?</v>
      </c>
      <c r="C98" s="186" t="str">
        <f>VLOOKUP($A98,Privacy!$A$13:$E$97,3,0)&amp;""</f>
        <v>Yes</v>
      </c>
      <c r="D98" s="63" t="str">
        <f>IF(LEFT(VLOOKUP($A98,Privacy!$A$13:$E$97,5,0),21)='Auto Responses'!$A$32,'Auto Responses'!$A$33,VLOOKUP($A98,Privacy!$A$13:$E$97,4,0))&amp;""</f>
        <v>A public Privacy Policy is provided at https://testgenius.com/privacy-policy.html, and end users agree to it at sign‑in.</v>
      </c>
      <c r="E98" s="192" t="str">
        <f>VLOOKUP($A98,Privacy!$A$13:$E$97,5,0)&amp;""</f>
        <v>Provide link or copy.</v>
      </c>
      <c r="F98" s="195"/>
      <c r="G98" s="184" t="str">
        <f>VLOOKUP($A98,Questions!$A$2:$X$333,21,0)&amp;""</f>
        <v>Yes</v>
      </c>
      <c r="H98" s="185"/>
      <c r="I98" s="186" t="str">
        <f>VLOOKUP($A98,Questions!$A$2:$X$333,23,0)&amp;""</f>
        <v>Standard Importance</v>
      </c>
      <c r="J98" s="185"/>
      <c r="K98" s="187" t="b">
        <v>0</v>
      </c>
      <c r="L98" s="1"/>
    </row>
    <row r="99" spans="1:12" s="177" customFormat="1" ht="56.95" customHeight="1" x14ac:dyDescent="0.25">
      <c r="A99" s="32" t="s">
        <v>542</v>
      </c>
      <c r="B99" s="41" t="str">
        <f>VLOOKUP($A99,Questions!$A$2:$X$333,2,0)</f>
        <v>Do you describe the choices available to the individual and obtain implicit or explicit consent with respect to the collection, use, and disclosure of personal information?</v>
      </c>
      <c r="C99" s="186" t="str">
        <f>VLOOKUP($A99,Privacy!$A$13:$E$97,3,0)&amp;""</f>
        <v>Yes</v>
      </c>
      <c r="D99" s="63" t="str">
        <f>IF(LEFT(VLOOKUP($A99,Privacy!$A$13:$E$97,5,0),21)='Auto Responses'!$A$32,'Auto Responses'!$A$33,VLOOKUP($A99,Privacy!$A$13:$E$97,4,0))&amp;""</f>
        <v>Our Privacy Policy describes individuals’ data protection rights, and explicit consent is obtained from test takers for AI training data use.</v>
      </c>
      <c r="E99" s="192" t="str">
        <f>VLOOKUP($A99,Privacy!$A$13:$E$97,5,0)&amp;""</f>
        <v>Provide copy, link, or summary overview.</v>
      </c>
      <c r="F99" s="195"/>
      <c r="G99" s="184" t="str">
        <f>VLOOKUP($A99,Questions!$A$2:$X$333,21,0)&amp;""</f>
        <v>Yes</v>
      </c>
      <c r="H99" s="185"/>
      <c r="I99" s="186" t="str">
        <f>VLOOKUP($A99,Questions!$A$2:$X$333,23,0)&amp;""</f>
        <v>Standard Importance</v>
      </c>
      <c r="J99" s="185"/>
      <c r="K99" s="187" t="b">
        <v>0</v>
      </c>
      <c r="L99" s="1"/>
    </row>
    <row r="100" spans="1:12" s="177" customFormat="1" ht="56.95" customHeight="1" x14ac:dyDescent="0.25">
      <c r="A100" s="32" t="s">
        <v>544</v>
      </c>
      <c r="B100" s="41" t="str">
        <f>VLOOKUP($A100,Questions!$A$2:$X$333,2,0)</f>
        <v>Do you collect personal information only for the purpose(s) identified in the agreement with an institution or, if there is none, the purpose(s) identified in the privacy notice?</v>
      </c>
      <c r="C100" s="186" t="str">
        <f>VLOOKUP($A100,Privacy!$A$13:$E$97,3,0)&amp;""</f>
        <v>Yes</v>
      </c>
      <c r="D100" s="63" t="str">
        <f>IF(LEFT(VLOOKUP($A100,Privacy!$A$13:$E$97,5,0),21)='Auto Responses'!$A$32,'Auto Responses'!$A$33,VLOOKUP($A100,Privacy!$A$13:$E$97,4,0))&amp;""</f>
        <v>Collection and use of personal information is limited to legitimate business purposes and contractual commitments; when no customer agreement applies, practices are governed by our external Privacy Policy.</v>
      </c>
      <c r="E100" s="192" t="str">
        <f>VLOOKUP($A100,Privacy!$A$13:$E$97,5,0)&amp;""</f>
        <v>Describe purposes not included in an agreement with the institution.</v>
      </c>
      <c r="F100" s="195"/>
      <c r="G100" s="184" t="str">
        <f>VLOOKUP($A100,Questions!$A$2:$X$333,21,0)&amp;""</f>
        <v>Yes</v>
      </c>
      <c r="H100" s="185"/>
      <c r="I100" s="186" t="str">
        <f>VLOOKUP($A100,Questions!$A$2:$X$333,23,0)&amp;""</f>
        <v>Standard Importance</v>
      </c>
      <c r="J100" s="185"/>
      <c r="K100" s="187" t="b">
        <v>0</v>
      </c>
      <c r="L100" s="1"/>
    </row>
    <row r="101" spans="1:12" s="177" customFormat="1" ht="28.5" customHeight="1" x14ac:dyDescent="0.25">
      <c r="A101" s="32" t="s">
        <v>546</v>
      </c>
      <c r="B101" s="41" t="str">
        <f>VLOOKUP($A101,Questions!$A$2:$X$333,2,0)</f>
        <v>Do you have a documented list of personal data your service maintains?</v>
      </c>
      <c r="C101" s="186" t="str">
        <f>VLOOKUP($A101,Privacy!$A$13:$E$97,3,0)&amp;""</f>
        <v>Yes</v>
      </c>
      <c r="D101" s="63" t="str">
        <f>IF(LEFT(VLOOKUP($A101,Privacy!$A$13:$E$97,5,0),21)='Auto Responses'!$A$32,'Auto Responses'!$A$33,VLOOKUP($A101,Privacy!$A$13:$E$97,4,0))&amp;""</f>
        <v>The System Security Plan documents the PII maintained by TestGenius—candidate first names, last names, and emails; test scores; and, when proctoring is enabled, ID images and candidate videos.</v>
      </c>
      <c r="E101" s="192" t="str">
        <f>VLOOKUP($A101,Privacy!$A$13:$E$97,5,0)&amp;""</f>
        <v>Provide copy, link, or summary overview.</v>
      </c>
      <c r="F101" s="195"/>
      <c r="G101" s="184" t="str">
        <f>VLOOKUP($A101,Questions!$A$2:$X$333,21,0)&amp;""</f>
        <v>Yes</v>
      </c>
      <c r="H101" s="185"/>
      <c r="I101" s="186" t="str">
        <f>VLOOKUP($A101,Questions!$A$2:$X$333,23,0)&amp;""</f>
        <v>Standard Importance</v>
      </c>
      <c r="J101" s="185"/>
      <c r="K101" s="187" t="b">
        <v>0</v>
      </c>
      <c r="L101" s="1"/>
    </row>
    <row r="102" spans="1:12" s="177" customFormat="1" ht="56.95" customHeight="1" x14ac:dyDescent="0.25">
      <c r="A102" s="32" t="s">
        <v>548</v>
      </c>
      <c r="B102" s="41" t="str">
        <f>VLOOKUP($A102,Questions!$A$2:$X$333,2,0)</f>
        <v>Do you retain personal information for only as long as necessary to fulfill the stated purpose(s) or as required by law or regulation and thereafter appropriately dispose of such information?</v>
      </c>
      <c r="C102" s="186" t="str">
        <f>VLOOKUP($A102,Privacy!$A$13:$E$97,3,0)&amp;""</f>
        <v>Yes</v>
      </c>
      <c r="D102" s="63" t="str">
        <f>IF(LEFT(VLOOKUP($A102,Privacy!$A$13:$E$97,5,0),21)='Auto Responses'!$A$32,'Auto Responses'!$A$33,VLOOKUP($A102,Privacy!$A$13:$E$97,4,0))&amp;""</f>
        <v>PII is retained only while there is a legitimate business purpose or legal/contractual requirement, then securely deleted, disposed of, or de‑identified; legal holds are honored per counsel before disposal.</v>
      </c>
      <c r="E102" s="192" t="str">
        <f>VLOOKUP($A102,Privacy!$A$13:$E$97,5,0)&amp;""</f>
        <v/>
      </c>
      <c r="F102" s="195"/>
      <c r="G102" s="184" t="str">
        <f>VLOOKUP($A102,Questions!$A$2:$X$333,21,0)&amp;""</f>
        <v>Yes</v>
      </c>
      <c r="H102" s="185"/>
      <c r="I102" s="186" t="str">
        <f>VLOOKUP($A102,Questions!$A$2:$X$333,23,0)&amp;""</f>
        <v>Standard Importance</v>
      </c>
      <c r="J102" s="185"/>
      <c r="K102" s="187" t="b">
        <v>0</v>
      </c>
      <c r="L102" s="1"/>
    </row>
    <row r="103" spans="1:12" s="177" customFormat="1" ht="135" customHeight="1" x14ac:dyDescent="0.25">
      <c r="A103" s="32" t="s">
        <v>550</v>
      </c>
      <c r="B103" s="41" t="str">
        <f>VLOOKUP($A103,Questions!$A$2:$X$333,2,0)</f>
        <v>Do you provide individuals with access to their personal information for review and update (i.e., data subject rights)?</v>
      </c>
      <c r="C103" s="186" t="str">
        <f>VLOOKUP($A103,Privacy!$A$13:$E$97,3,0)&amp;""</f>
        <v>Yes</v>
      </c>
      <c r="D103" s="63" t="str">
        <f>IF(LEFT(VLOOKUP($A103,Privacy!$A$13:$E$97,5,0),21)='Auto Responses'!$A$32,'Auto Responses'!$A$33,VLOOKUP($A103,Privacy!$A$13:$E$97,4,0))&amp;""</f>
        <v>Individuals may submit verified data subject requests under our publicly available Privacy Policy (see “What are your data protection rights?”); PII is deleted upon verified request.</v>
      </c>
      <c r="E103" s="192" t="str">
        <f>VLOOKUP($A103,Privacy!$A$13:$E$97,5,0)&amp;""</f>
        <v>Such processes would include descriptions of request processes individuals can follow to review thier information and written processes a data subject may use to ask for changes or corrections to data held about them.</v>
      </c>
      <c r="F103" s="195"/>
      <c r="G103" s="184" t="str">
        <f>VLOOKUP($A103,Questions!$A$2:$X$333,21,0)&amp;""</f>
        <v>Yes</v>
      </c>
      <c r="H103" s="185"/>
      <c r="I103" s="186" t="str">
        <f>VLOOKUP($A103,Questions!$A$2:$X$333,23,0)&amp;""</f>
        <v>Standard Importance</v>
      </c>
      <c r="J103" s="185"/>
      <c r="K103" s="187" t="b">
        <v>0</v>
      </c>
      <c r="L103" s="1"/>
    </row>
    <row r="104" spans="1:12" s="177" customFormat="1" ht="56.95" customHeight="1" x14ac:dyDescent="0.25">
      <c r="A104" s="32" t="s">
        <v>552</v>
      </c>
      <c r="B104" s="41" t="str">
        <f>VLOOKUP($A104,Questions!$A$2:$X$333,2,0)</f>
        <v>Do you disclose personal information to third parties only for the purpose(s) identified in the privacy notice or with the implicit or explicit consent of the individual?</v>
      </c>
      <c r="C104" s="186" t="str">
        <f>VLOOKUP($A104,Privacy!$A$13:$E$97,3,0)&amp;""</f>
        <v>Yes</v>
      </c>
      <c r="D104" s="63" t="str">
        <f>IF(LEFT(VLOOKUP($A104,Privacy!$A$13:$E$97,5,0),21)='Auto Responses'!$A$32,'Auto Responses'!$A$33,VLOOKUP($A104,Privacy!$A$13:$E$97,4,0))&amp;""</f>
        <v>Disclosures to third parties are governed by written agreements and applicable privacy laws and are described in our publicly available Privacy Policy; users agree to our privacy policies at sign-in.</v>
      </c>
      <c r="E104" s="192" t="str">
        <f>VLOOKUP($A104,Privacy!$A$13:$E$97,5,0)&amp;""</f>
        <v/>
      </c>
      <c r="F104" s="195"/>
      <c r="G104" s="184" t="str">
        <f>VLOOKUP($A104,Questions!$A$2:$X$333,21,0)&amp;""</f>
        <v>Yes</v>
      </c>
      <c r="H104" s="185"/>
      <c r="I104" s="186" t="str">
        <f>VLOOKUP($A104,Questions!$A$2:$X$333,23,0)&amp;""</f>
        <v>Standard Importance</v>
      </c>
      <c r="J104" s="185"/>
      <c r="K104" s="187" t="b">
        <v>0</v>
      </c>
      <c r="L104" s="1"/>
    </row>
    <row r="105" spans="1:12" s="177" customFormat="1" ht="28.5" customHeight="1" x14ac:dyDescent="0.25">
      <c r="A105" s="32" t="s">
        <v>554</v>
      </c>
      <c r="B105" s="41" t="str">
        <f>VLOOKUP($A105,Questions!$A$2:$X$333,2,0)</f>
        <v>Do you protect personal information against unauthorized access (both physical and logical)?</v>
      </c>
      <c r="C105" s="186" t="str">
        <f>VLOOKUP($A105,Privacy!$A$13:$E$97,3,0)&amp;""</f>
        <v>Yes</v>
      </c>
      <c r="D105" s="63" t="str">
        <f>IF(LEFT(VLOOKUP($A105,Privacy!$A$13:$E$97,5,0),21)='Auto Responses'!$A$32,'Auto Responses'!$A$33,VLOOKUP($A105,Privacy!$A$13:$E$97,4,0))&amp;""</f>
        <v>Personal information is protected by our Access Control Policy (need‑to‑know/RBAC, privileged access with MFA, and encryption in storage and in transport). Physical access is controlled per our Physical Security Policy through entry controls, cameras/intrusion detection, and escorted visitor management in secure areas.</v>
      </c>
      <c r="E105" s="192" t="str">
        <f>VLOOKUP($A105,Privacy!$A$13:$E$97,5,0)&amp;""</f>
        <v/>
      </c>
      <c r="F105" s="195"/>
      <c r="G105" s="184" t="str">
        <f>VLOOKUP($A105,Questions!$A$2:$X$333,21,0)&amp;""</f>
        <v>Yes</v>
      </c>
      <c r="H105" s="185"/>
      <c r="I105" s="186" t="str">
        <f>VLOOKUP($A105,Questions!$A$2:$X$333,23,0)&amp;""</f>
        <v>Standard Importance</v>
      </c>
      <c r="J105" s="185"/>
      <c r="K105" s="187" t="b">
        <v>0</v>
      </c>
      <c r="L105" s="1"/>
    </row>
    <row r="106" spans="1:12" s="177" customFormat="1" ht="42.75" customHeight="1" x14ac:dyDescent="0.25">
      <c r="A106" s="32" t="s">
        <v>556</v>
      </c>
      <c r="B106" s="41" t="str">
        <f>VLOOKUP($A106,Questions!$A$2:$X$333,2,0)</f>
        <v>Do you maintain accurate, complete, and relevant personal information for the purposes identified in the privacy notice?</v>
      </c>
      <c r="C106" s="186" t="str">
        <f>VLOOKUP($A106,Privacy!$A$13:$E$97,3,0)&amp;""</f>
        <v>Yes</v>
      </c>
      <c r="D106" s="63" t="str">
        <f>IF(LEFT(VLOOKUP($A106,Privacy!$A$13:$E$97,5,0),21)='Auto Responses'!$A$32,'Auto Responses'!$A$33,VLOOKUP($A106,Privacy!$A$13:$E$97,4,0))&amp;""</f>
        <v>PII is collected, used, and retained only for as long as there is a legitimate business purpose and is deleted or de‑identified when no longer needed, per our Data Management Policy.</v>
      </c>
      <c r="E106" s="192" t="str">
        <f>VLOOKUP($A106,Privacy!$A$13:$E$97,5,0)&amp;""</f>
        <v/>
      </c>
      <c r="F106" s="195"/>
      <c r="G106" s="184" t="str">
        <f>VLOOKUP($A106,Questions!$A$2:$X$333,21,0)&amp;""</f>
        <v>Yes</v>
      </c>
      <c r="H106" s="185"/>
      <c r="I106" s="186" t="str">
        <f>VLOOKUP($A106,Questions!$A$2:$X$333,23,0)&amp;""</f>
        <v>Standard Importance</v>
      </c>
      <c r="J106" s="185"/>
      <c r="K106" s="187" t="b">
        <v>0</v>
      </c>
      <c r="L106" s="1"/>
    </row>
    <row r="107" spans="1:12" s="177" customFormat="1" ht="28.5" customHeight="1" x14ac:dyDescent="0.25">
      <c r="A107" s="32" t="s">
        <v>558</v>
      </c>
      <c r="B107" s="41" t="str">
        <f>VLOOKUP($A107,Questions!$A$2:$X$333,2,0)</f>
        <v>Do you have procedures to address privacy-related noncompliance complaints and disputes?</v>
      </c>
      <c r="C107" s="186" t="str">
        <f>VLOOKUP($A107,Privacy!$A$13:$E$97,3,0)&amp;""</f>
        <v>Yes</v>
      </c>
      <c r="D107" s="63" t="str">
        <f>IF(LEFT(VLOOKUP($A107,Privacy!$A$13:$E$97,5,0),21)='Auto Responses'!$A$32,'Auto Responses'!$A$33,VLOOKUP($A107,Privacy!$A$13:$E$97,4,0))&amp;""</f>
        <v>Complaints about suspected violations of law or regulations can be submitted through our Whistleblower reporting channel (including anonymous submissions), and reports are investigated with anti‑retaliation protections.</v>
      </c>
      <c r="E107" s="192" t="str">
        <f>VLOOKUP($A107,Privacy!$A$13:$E$97,5,0)&amp;""</f>
        <v>Provide a brief overview of processes or procedures to handle privacy-related complaints.</v>
      </c>
      <c r="F107" s="195"/>
      <c r="G107" s="184" t="str">
        <f>VLOOKUP($A107,Questions!$A$2:$X$333,21,0)&amp;""</f>
        <v>Yes</v>
      </c>
      <c r="H107" s="185"/>
      <c r="I107" s="186" t="str">
        <f>VLOOKUP($A107,Questions!$A$2:$X$333,23,0)&amp;""</f>
        <v>Standard Importance</v>
      </c>
      <c r="J107" s="185"/>
      <c r="K107" s="187" t="b">
        <v>0</v>
      </c>
      <c r="L107" s="1"/>
    </row>
    <row r="108" spans="1:12" s="177" customFormat="1" ht="28.5" customHeight="1" x14ac:dyDescent="0.25">
      <c r="A108" s="32" t="s">
        <v>560</v>
      </c>
      <c r="B108" s="41" t="str">
        <f>VLOOKUP($A108,Questions!$A$2:$X$333,2,0)</f>
        <v>Do you "anonymize," "de-identify," or otherwise mask personal data?</v>
      </c>
      <c r="C108" s="186" t="str">
        <f>VLOOKUP($A108,Privacy!$A$13:$E$97,3,0)&amp;""</f>
        <v>Yes</v>
      </c>
      <c r="D108" s="63" t="str">
        <f>IF(LEFT(VLOOKUP($A108,Privacy!$A$13:$E$97,5,0),21)='Auto Responses'!$A$32,'Auto Responses'!$A$33,VLOOKUP($A108,Privacy!$A$13:$E$97,4,0))&amp;""</f>
        <v>Data masking, pseudonymization, or anonymization are used where appropriate (including any approved non‑production use), and PII is deleted or de‑identified when it no longer has a business use.</v>
      </c>
      <c r="E108" s="192" t="str">
        <f>VLOOKUP($A108,Privacy!$A$13:$E$97,5,0)&amp;""</f>
        <v>Briefly describe method used to mask data.</v>
      </c>
      <c r="F108" s="195"/>
      <c r="G108" s="184" t="str">
        <f>VLOOKUP($A108,Questions!$A$2:$X$333,21,0)&amp;""</f>
        <v>Yes</v>
      </c>
      <c r="H108" s="185"/>
      <c r="I108" s="186" t="str">
        <f>VLOOKUP($A108,Questions!$A$2:$X$333,23,0)&amp;""</f>
        <v>Standard Importance</v>
      </c>
      <c r="J108" s="185"/>
      <c r="K108" s="187" t="b">
        <v>0</v>
      </c>
      <c r="L108" s="1"/>
    </row>
    <row r="109" spans="1:12" s="177" customFormat="1" ht="100" customHeight="1" x14ac:dyDescent="0.25">
      <c r="A109" s="32" t="s">
        <v>562</v>
      </c>
      <c r="B109" s="41" t="str">
        <f>VLOOKUP($A109,Questions!$A$2:$X$333,2,0)</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109" s="186" t="str">
        <f>VLOOKUP($A109,Privacy!$A$13:$E$97,3,0)&amp;""</f>
        <v>No</v>
      </c>
      <c r="D109" s="63" t="str">
        <f>IF(LEFT(VLOOKUP($A109,Privacy!$A$13:$E$97,5,0),21)='Auto Responses'!$A$32,'Auto Responses'!$A$33,VLOOKUP($A109,Privacy!$A$13:$E$97,4,0))&amp;""</f>
        <v>Sharing is limited to hosting/processing providers under written agreements, and customer‑derived data is not monetized or used for unrelated purposes.</v>
      </c>
      <c r="E109" s="192" t="str">
        <f>VLOOKUP($A109,Privacy!$A$13:$E$97,5,0)&amp;""</f>
        <v/>
      </c>
      <c r="F109" s="195"/>
      <c r="G109" s="184" t="str">
        <f>VLOOKUP($A109,Questions!$A$2:$X$333,21,0)&amp;""</f>
        <v>No</v>
      </c>
      <c r="H109" s="185"/>
      <c r="I109" s="186" t="str">
        <f>VLOOKUP($A109,Questions!$A$2:$X$333,23,0)&amp;""</f>
        <v>Standard Importance</v>
      </c>
      <c r="J109" s="185"/>
      <c r="K109" s="187" t="b">
        <v>0</v>
      </c>
      <c r="L109" s="1"/>
    </row>
    <row r="110" spans="1:12" s="177" customFormat="1" ht="119.95" customHeight="1" x14ac:dyDescent="0.25">
      <c r="A110" s="32" t="s">
        <v>564</v>
      </c>
      <c r="B110" s="41" t="str">
        <f>VLOOKUP($A110,Questions!$A$2:$X$333,2,0)</f>
        <v>Do you certify stop-processing requests, including any data that is processed by a third party on your behalf?</v>
      </c>
      <c r="C110" s="186" t="str">
        <f>VLOOKUP($A110,Privacy!$A$13:$E$97,3,0)&amp;""</f>
        <v>N/A</v>
      </c>
      <c r="D110" s="63" t="str">
        <f>IF(LEFT(VLOOKUP($A110,Privacy!$A$13:$E$97,5,0),21)='Auto Responses'!$A$32,'Auto Responses'!$A$33,VLOOKUP($A110,Privacy!$A$13:$E$97,4,0))&amp;""</f>
        <v>Verified consumer/data subject requests trigger deletion of PII per our Data Management Policy; we do not use sub‑processors for data processing, so third‑party certification is not applicable.</v>
      </c>
      <c r="E110" s="192" t="str">
        <f>VLOOKUP($A110,Privacy!$A$13:$E$97,5,0)&amp;""</f>
        <v>N/A is only an acceptable answer if you answered "no" to ALL of the following 7 questions: PRGN-01, 02, 03, 04 and PDAT-01, 02, 14</v>
      </c>
      <c r="F110" s="195"/>
      <c r="G110" s="184" t="str">
        <f>VLOOKUP($A110,Questions!$A$2:$X$333,21,0)&amp;""</f>
        <v>Yes</v>
      </c>
      <c r="H110" s="185"/>
      <c r="I110" s="186" t="str">
        <f>VLOOKUP($A110,Questions!$A$2:$X$333,23,0)&amp;""</f>
        <v>Standard Importance</v>
      </c>
      <c r="J110" s="185"/>
      <c r="K110" s="187" t="b">
        <v>0</v>
      </c>
      <c r="L110" s="1"/>
    </row>
    <row r="111" spans="1:12" s="177" customFormat="1" ht="28.5" customHeight="1" x14ac:dyDescent="0.25">
      <c r="A111" s="32" t="s">
        <v>566</v>
      </c>
      <c r="B111" s="41" t="str">
        <f>VLOOKUP($A111,Questions!$A$2:$X$333,2,0)</f>
        <v>Do you have a process to review code for ethical considerations?</v>
      </c>
      <c r="C111" s="186" t="str">
        <f>VLOOKUP($A111,Privacy!$A$13:$E$97,3,0)&amp;""</f>
        <v>Yes</v>
      </c>
      <c r="D111" s="63" t="str">
        <f>IF(LEFT(VLOOKUP($A111,Privacy!$A$13:$E$97,5,0),21)='Auto Responses'!$A$32,'Auto Responses'!$A$33,VLOOKUP($A111,Privacy!$A$13:$E$97,4,0))&amp;""</f>
        <v>The Secure Development Policy embeds privacy-by-design principles (including Visibility and Transparency and Respect for User Privacy) throughout the SDLC, and significant code changes undergo senior developer review and formal change control before production.</v>
      </c>
      <c r="E111" s="192" t="str">
        <f>VLOOKUP($A111,Privacy!$A$13:$E$97,5,0)&amp;""</f>
        <v>Provide documentation or explanation of the process to review code. If none exists, explain why.</v>
      </c>
      <c r="F111" s="195"/>
      <c r="G111" s="184" t="str">
        <f>VLOOKUP($A111,Questions!$A$2:$X$333,21,0)&amp;""</f>
        <v>Yes</v>
      </c>
      <c r="H111" s="185"/>
      <c r="I111" s="186" t="str">
        <f>VLOOKUP($A111,Questions!$A$2:$X$333,23,0)&amp;""</f>
        <v>Standard Importance</v>
      </c>
      <c r="J111" s="185"/>
      <c r="K111" s="187" t="b">
        <v>0</v>
      </c>
      <c r="L111" s="1"/>
    </row>
    <row r="112" spans="1:12" s="1" customFormat="1" ht="18" customHeight="1" x14ac:dyDescent="0.2">
      <c r="A112" s="28" t="str">
        <f>VLOOKUP(LEFT($A113,4),'Auto Responses'!$N$4:$O$38,2,0)&amp;""</f>
        <v xml:space="preserve"> Privacy and AI</v>
      </c>
      <c r="B112" s="38"/>
      <c r="C112" s="39"/>
      <c r="D112" s="39"/>
      <c r="E112" s="191"/>
      <c r="F112" s="179" t="s">
        <v>627</v>
      </c>
      <c r="G112" s="188" t="s">
        <v>622</v>
      </c>
      <c r="H112" s="188" t="s">
        <v>623</v>
      </c>
      <c r="I112" s="188" t="s">
        <v>624</v>
      </c>
      <c r="J112" s="188" t="s">
        <v>625</v>
      </c>
      <c r="K112" s="39"/>
    </row>
    <row r="113" spans="1:12" s="177" customFormat="1" ht="28.5" customHeight="1" x14ac:dyDescent="0.25">
      <c r="A113" s="32" t="s">
        <v>568</v>
      </c>
      <c r="B113" s="41" t="str">
        <f>VLOOKUP($A113,Questions!$A$2:$X$333,2,0)</f>
        <v>Does your service use AI for the processing of institutional data?</v>
      </c>
      <c r="C113" s="186" t="str">
        <f>VLOOKUP($A113,Privacy!$A$13:$E$97,3,0)&amp;""</f>
        <v>Yes</v>
      </c>
      <c r="D113" s="63" t="str">
        <f>IF(LEFT(VLOOKUP($A113,Privacy!$A$13:$E$97,5,0),21)='Auto Responses'!$A$32,'Auto Responses'!$A$33,VLOOKUP($A113,Privacy!$A$13:$E$97,4,0))&amp;""</f>
        <v>Only in the AI proctoring system; the default testing system does not use AI.</v>
      </c>
      <c r="E113" s="192" t="str">
        <f>VLOOKUP($A113,Privacy!$A$13:$E$97,5,0)&amp;""</f>
        <v>Describe how your service uses AI to process institutional data. Include the types of data involved, the purpose of AI usage, and any decision-making roles AI plays.</v>
      </c>
      <c r="F113" s="195"/>
      <c r="G113" s="184" t="str">
        <f>VLOOKUP($A113,Questions!$A$2:$X$333,21,0)&amp;""</f>
        <v>No</v>
      </c>
      <c r="H113" s="185"/>
      <c r="I113" s="186" t="str">
        <f>VLOOKUP($A113,Questions!$A$2:$X$333,23,0)&amp;""</f>
        <v>Standard Importance</v>
      </c>
      <c r="J113" s="185"/>
      <c r="K113" s="187" t="b">
        <v>0</v>
      </c>
      <c r="L113" s="1"/>
    </row>
    <row r="114" spans="1:12" s="177" customFormat="1" ht="15.05" customHeight="1" x14ac:dyDescent="0.25">
      <c r="A114" s="32" t="s">
        <v>570</v>
      </c>
      <c r="B114" s="41" t="str">
        <f>VLOOKUP($A114,Questions!$A$2:$X$333,2,0)</f>
        <v>Is any institutional data retained in AI processing?*</v>
      </c>
      <c r="C114" s="186" t="str">
        <f>VLOOKUP($A114,Privacy!$A$13:$E$97,3,0)&amp;""</f>
        <v>Yes</v>
      </c>
      <c r="D114" s="63" t="str">
        <f>IF(LEFT(VLOOKUP($A114,Privacy!$A$13:$E$97,5,0),21)='Auto Responses'!$A$32,'Auto Responses'!$A$33,VLOOKUP($A114,Privacy!$A$13:$E$97,4,0))&amp;""</f>
        <v>In the AI proctoring system, test session recordings and administrator annotations are stored and may be used for future model tuning. Retention follows our Data Management Policy (customer data is retained indefinitely unless deletion is requested).</v>
      </c>
      <c r="E114" s="192" t="str">
        <f>VLOOKUP($A114,Privacy!$A$13:$E$97,5,0)&amp;""</f>
        <v>Specify what data is retained, for how long, and how it is protected.</v>
      </c>
      <c r="F114" s="195"/>
      <c r="G114" s="184" t="str">
        <f>VLOOKUP($A114,Questions!$A$2:$X$333,21,0)&amp;""</f>
        <v>No</v>
      </c>
      <c r="H114" s="185"/>
      <c r="I114" s="186" t="str">
        <f>VLOOKUP($A114,Questions!$A$2:$X$333,23,0)&amp;""</f>
        <v>Critical Importance</v>
      </c>
      <c r="J114" s="185"/>
      <c r="K114" s="187" t="b">
        <v>0</v>
      </c>
      <c r="L114" s="1"/>
    </row>
    <row r="115" spans="1:12" s="177" customFormat="1" ht="42.75" customHeight="1" x14ac:dyDescent="0.25">
      <c r="A115" s="32" t="s">
        <v>572</v>
      </c>
      <c r="B115" s="41" t="str">
        <f>VLOOKUP($A115,Questions!$A$2:$X$333,2,0)</f>
        <v>Do you have agreements in place with third parties or subprocessors regarding the protection of customer data and use of AI?*</v>
      </c>
      <c r="C115" s="186" t="str">
        <f>VLOOKUP($A115,Privacy!$A$13:$E$97,3,0)&amp;""</f>
        <v>Yes</v>
      </c>
      <c r="D115" s="63" t="str">
        <f>IF(LEFT(VLOOKUP($A115,Privacy!$A$13:$E$97,5,0),21)='Auto Responses'!$A$32,'Auto Responses'!$A$33,VLOOKUP($A115,Privacy!$A$13:$E$97,4,0))&amp;""</f>
        <v>Written agreements with service providers include acknowledgment of responsibilities for the confidentiality of company and customer data and commitments regarding applicable privacy controls. Data shared for hosting/processing is governed by strict contracts and is not sold or used beyond the solution, including for GenAI tokens, prompts, or responses.</v>
      </c>
      <c r="E115" s="192" t="str">
        <f>VLOOKUP($A115,Privacy!$A$13:$E$97,5,0)&amp;""</f>
        <v>List all subprocessors and describe the agreements in place regarding AI and data protection.</v>
      </c>
      <c r="F115" s="195"/>
      <c r="G115" s="184" t="str">
        <f>VLOOKUP($A115,Questions!$A$2:$X$333,21,0)&amp;""</f>
        <v>Yes</v>
      </c>
      <c r="H115" s="185"/>
      <c r="I115" s="186" t="str">
        <f>VLOOKUP($A115,Questions!$A$2:$X$333,23,0)&amp;""</f>
        <v>Critical Importance</v>
      </c>
      <c r="J115" s="185"/>
      <c r="K115" s="187" t="b">
        <v>0</v>
      </c>
      <c r="L115" s="1"/>
    </row>
    <row r="116" spans="1:12" s="177" customFormat="1" ht="28.5" customHeight="1" x14ac:dyDescent="0.25">
      <c r="A116" s="32" t="s">
        <v>574</v>
      </c>
      <c r="B116" s="41" t="str">
        <f>VLOOKUP($A116,Questions!$A$2:$X$333,2,0)</f>
        <v>Will institutional data be processed through a third party or subprocessor that also uses AI?</v>
      </c>
      <c r="C116" s="186" t="str">
        <f>VLOOKUP($A116,Privacy!$A$13:$E$97,3,0)&amp;""</f>
        <v>Yes</v>
      </c>
      <c r="D116" s="63" t="str">
        <f>IF(LEFT(VLOOKUP($A116,Privacy!$A$13:$E$97,5,0),21)='Auto Responses'!$A$32,'Auto Responses'!$A$33,VLOOKUP($A116,Privacy!$A$13:$E$97,4,0))&amp;""</f>
        <v>Institutional data may be hosted with a third party (Google Cloud Platform), and AI is used only within our AI proctoring system (the default testing system does not use AI).</v>
      </c>
      <c r="E116" s="192" t="str">
        <f>VLOOKUP($A116,Privacy!$A$13:$E$97,5,0)&amp;""</f>
        <v>Identify third-party AI processors and describe their role and safeguards.</v>
      </c>
      <c r="F116" s="195"/>
      <c r="G116" s="184" t="str">
        <f>VLOOKUP($A116,Questions!$A$2:$X$333,21,0)&amp;""</f>
        <v>No</v>
      </c>
      <c r="H116" s="185"/>
      <c r="I116" s="186" t="str">
        <f>VLOOKUP($A116,Questions!$A$2:$X$333,23,0)&amp;""</f>
        <v>Standard Importance</v>
      </c>
      <c r="J116" s="185"/>
      <c r="K116" s="187" t="b">
        <v>0</v>
      </c>
      <c r="L116" s="1"/>
    </row>
    <row r="117" spans="1:12" s="177" customFormat="1" ht="28.5" customHeight="1" x14ac:dyDescent="0.25">
      <c r="A117" s="32" t="s">
        <v>576</v>
      </c>
      <c r="B117" s="41" t="str">
        <f>VLOOKUP($A117,Questions!$A$2:$X$333,2,0)</f>
        <v>Is AI processing limited to fully licensed commercial enterprise AI services?</v>
      </c>
      <c r="C117" s="186" t="str">
        <f>VLOOKUP($A117,Privacy!$A$13:$E$97,3,0)&amp;""</f>
        <v>Yes</v>
      </c>
      <c r="D117" s="63" t="str">
        <f>IF(LEFT(VLOOKUP($A117,Privacy!$A$13:$E$97,5,0),21)='Auto Responses'!$A$32,'Auto Responses'!$A$33,VLOOKUP($A117,Privacy!$A$13:$E$97,4,0))&amp;""</f>
        <v>Use of unlicensed software is prohibited, and current AI use is limited to the AI proctoring system.</v>
      </c>
      <c r="E117" s="192" t="str">
        <f>VLOOKUP($A117,Privacy!$A$13:$E$97,5,0)&amp;""</f>
        <v>Provide names of services used and license types. Note whether open-source or experimental tools are used.</v>
      </c>
      <c r="F117" s="195"/>
      <c r="G117" s="184" t="str">
        <f>VLOOKUP($A117,Questions!$A$2:$X$333,21,0)&amp;""</f>
        <v>Yes</v>
      </c>
      <c r="H117" s="185"/>
      <c r="I117" s="186" t="str">
        <f>VLOOKUP($A117,Questions!$A$2:$X$333,23,0)&amp;""</f>
        <v>Minor Importance</v>
      </c>
      <c r="J117" s="185"/>
      <c r="K117" s="187" t="b">
        <v>0</v>
      </c>
      <c r="L117" s="1"/>
    </row>
    <row r="118" spans="1:12" s="177" customFormat="1" ht="135" customHeight="1" x14ac:dyDescent="0.25">
      <c r="A118" s="32" t="s">
        <v>578</v>
      </c>
      <c r="B118" s="41" t="str">
        <f>VLOOKUP($A118,Questions!$A$2:$X$333,2,0)</f>
        <v>Will institutional data be used or processed by any shared AI services?</v>
      </c>
      <c r="C118" s="186" t="str">
        <f>VLOOKUP($A118,Privacy!$A$13:$E$97,3,0)&amp;""</f>
        <v>Yes</v>
      </c>
      <c r="D118" s="63" t="str">
        <f>IF(LEFT(VLOOKUP($A118,Privacy!$A$13:$E$97,5,0),21)='Auto Responses'!$A$32,'Auto Responses'!$A$33,VLOOKUP($A118,Privacy!$A$13:$E$97,4,0))&amp;""</f>
        <v>If AI proctoring is enabled, test session recordings may be used to periodically train our proprietary AI model; the service is proprietary to TestGenius and not integrated with external/public AI platforms.</v>
      </c>
      <c r="E118" s="192" t="str">
        <f>VLOOKUP($A118,Privacy!$A$13:$E$97,5,0)&amp;""</f>
        <v>Provide detailed response to the type of data needed for the AI service to function appropriately, the sources of the data, and whether any data shared with the AI service comes from data sources outside the institution.</v>
      </c>
      <c r="F118" s="195"/>
      <c r="G118" s="184" t="str">
        <f>VLOOKUP($A118,Questions!$A$2:$X$333,21,0)&amp;""</f>
        <v>No</v>
      </c>
      <c r="H118" s="185"/>
      <c r="I118" s="186" t="str">
        <f>VLOOKUP($A118,Questions!$A$2:$X$333,23,0)&amp;""</f>
        <v>Minor Importance</v>
      </c>
      <c r="J118" s="185"/>
      <c r="K118" s="187" t="b">
        <v>0</v>
      </c>
      <c r="L118" s="1"/>
    </row>
    <row r="119" spans="1:12" s="177" customFormat="1" ht="42.75" customHeight="1" x14ac:dyDescent="0.25">
      <c r="A119" s="32" t="s">
        <v>580</v>
      </c>
      <c r="B119" s="41" t="str">
        <f>VLOOKUP($A119,Questions!$A$2:$X$333,2,0)</f>
        <v>Do you have safeguards in place to protect institutional data and data privacy from unintended AI queries or processing?</v>
      </c>
      <c r="C119" s="186" t="str">
        <f>VLOOKUP($A119,Privacy!$A$13:$E$97,3,0)&amp;""</f>
        <v>Yes</v>
      </c>
      <c r="D119" s="63" t="str">
        <f>IF(LEFT(VLOOKUP($A119,Privacy!$A$13:$E$97,5,0),21)='Auto Responses'!$A$32,'Auto Responses'!$A$33,VLOOKUP($A119,Privacy!$A$13:$E$97,4,0))&amp;""</f>
        <v>AI use is restricted to our proctoring system (the default testing system does not use AI), customer‑derived data is not sold or used for unrelated purposes, and any AI training is limited to test session recordings to improve the service. Confidential data handling controls—including data classification, user awareness training, and a prohibition on using confidential customer data in non‑production environments—mitigate unintended AI queries or processing.</v>
      </c>
      <c r="E119" s="192" t="str">
        <f>VLOOKUP($A119,Privacy!$A$13:$E$97,5,0)&amp;""</f>
        <v>Explain any data minimization processes used to exclude institutional data from AI algorithm or training, etc.</v>
      </c>
      <c r="F119" s="195"/>
      <c r="G119" s="184" t="str">
        <f>VLOOKUP($A119,Questions!$A$2:$X$333,21,0)&amp;""</f>
        <v>Yes</v>
      </c>
      <c r="H119" s="185"/>
      <c r="I119" s="186" t="str">
        <f>VLOOKUP($A119,Questions!$A$2:$X$333,23,0)&amp;""</f>
        <v>Minor Importance</v>
      </c>
      <c r="J119" s="185"/>
      <c r="K119" s="187" t="b">
        <v>0</v>
      </c>
      <c r="L119" s="1"/>
    </row>
    <row r="120" spans="1:12" s="177" customFormat="1" ht="28.5" customHeight="1" x14ac:dyDescent="0.25">
      <c r="A120" s="32" t="s">
        <v>582</v>
      </c>
      <c r="B120" s="41" t="str">
        <f>VLOOKUP($A120,Questions!$A$2:$X$333,2,0)</f>
        <v>Do you provide choice to the user to opt out of AI use?</v>
      </c>
      <c r="C120" s="186" t="str">
        <f>VLOOKUP($A120,Privacy!$A$13:$E$97,3,0)&amp;""</f>
        <v>Yes</v>
      </c>
      <c r="D120" s="63" t="str">
        <f>IF(LEFT(VLOOKUP($A120,Privacy!$A$13:$E$97,5,0),21)='Auto Responses'!$A$32,'Auto Responses'!$A$33,VLOOKUP($A120,Privacy!$A$13:$E$97,4,0))&amp;""</f>
        <v>AI is used only in the AI proctoring system; the default testing system does not use AI.</v>
      </c>
      <c r="E120" s="192" t="str">
        <f>VLOOKUP($A120,Privacy!$A$13:$E$97,5,0)&amp;""</f>
        <v>Provide the language used for a user to opt-out or consent to the use of AI</v>
      </c>
      <c r="F120" s="195"/>
      <c r="G120" s="184" t="str">
        <f>VLOOKUP($A120,Questions!$A$2:$X$333,21,0)&amp;""</f>
        <v>Yes</v>
      </c>
      <c r="H120" s="185"/>
      <c r="I120" s="186" t="str">
        <f>VLOOKUP($A120,Questions!$A$2:$X$333,23,0)&amp;""</f>
        <v>Minor Importance</v>
      </c>
      <c r="J120" s="185"/>
      <c r="K120" s="187" t="b">
        <v>0</v>
      </c>
      <c r="L120" s="1"/>
    </row>
    <row r="121" spans="1:12" ht="15.05" customHeight="1" x14ac:dyDescent="0.25"/>
    <row r="122" spans="1:12" ht="15.05" customHeight="1" x14ac:dyDescent="0.25"/>
    <row r="123" spans="1:12" s="1" customFormat="1" ht="19" customHeight="1" x14ac:dyDescent="0.2">
      <c r="A123" s="230" t="s">
        <v>653</v>
      </c>
      <c r="B123" s="231"/>
      <c r="C123" s="232"/>
      <c r="D123" s="232"/>
      <c r="E123" s="232"/>
      <c r="F123" s="233"/>
      <c r="G123" s="232"/>
      <c r="H123" s="232"/>
      <c r="I123" s="232"/>
      <c r="J123" s="232"/>
      <c r="K123" s="232"/>
    </row>
    <row r="124" spans="1:12" s="177" customFormat="1" ht="30.8" customHeight="1" x14ac:dyDescent="0.25">
      <c r="A124" s="168" t="s">
        <v>619</v>
      </c>
      <c r="B124" s="169" t="s">
        <v>620</v>
      </c>
      <c r="C124" s="169" t="s">
        <v>652</v>
      </c>
      <c r="D124" s="170" t="s">
        <v>20</v>
      </c>
      <c r="E124" s="169" t="s">
        <v>21</v>
      </c>
      <c r="F124" s="47" t="s">
        <v>22</v>
      </c>
      <c r="G124" s="173" t="s">
        <v>622</v>
      </c>
      <c r="H124" s="174" t="s">
        <v>623</v>
      </c>
      <c r="I124" s="174" t="s">
        <v>624</v>
      </c>
      <c r="J124" s="175" t="s">
        <v>625</v>
      </c>
      <c r="K124" s="176" t="s">
        <v>626</v>
      </c>
      <c r="L124" s="1"/>
    </row>
    <row r="125" spans="1:12" s="1" customFormat="1" ht="18" customHeight="1" x14ac:dyDescent="0.2">
      <c r="A125" s="28" t="str">
        <f>VLOOKUP(LEFT($A126,4),'Auto Responses'!$N$4:$O$38,2,0)&amp;""</f>
        <v xml:space="preserve"> Company Information</v>
      </c>
      <c r="B125" s="38"/>
      <c r="C125" s="39"/>
      <c r="D125" s="39"/>
      <c r="E125" s="39"/>
      <c r="F125" s="179" t="s">
        <v>627</v>
      </c>
      <c r="G125" s="39"/>
      <c r="H125" s="39"/>
      <c r="I125" s="39"/>
      <c r="J125" s="39"/>
      <c r="K125" s="39"/>
    </row>
    <row r="126" spans="1:12" s="177" customFormat="1" ht="42.75" customHeight="1" x14ac:dyDescent="0.25">
      <c r="A126" s="32" t="s">
        <v>23</v>
      </c>
      <c r="B126" s="41" t="str">
        <f>VLOOKUP($A126,Questions!$A$2:$X$333,2,0)</f>
        <v>Do you have a dedicated software and system development team(s) (e.g., customer support, implementation, product management, etc.)?*</v>
      </c>
      <c r="C126" s="186" t="str">
        <f>VLOOKUP($A126,'Institution Evaluation'!$A$56:$K$346,3,0)&amp;""</f>
        <v>Yes</v>
      </c>
      <c r="D126" s="186" t="str">
        <f>VLOOKUP($A126,'Institution Evaluation'!$A$56:$K$346,4,0)&amp;""</f>
        <v>Four developers, three support team members, two backup (client onboarding.)  Client reps are also emergency support personnel (eight total.)</v>
      </c>
      <c r="E126" s="192" t="str">
        <f>VLOOKUP($A126,'Institution Evaluation'!$A$56:$K$346,5,0)&amp;""</f>
        <v>Describe the structure and size of your software and system development teams. (e.g., customer support, implementation, product management, etc.).</v>
      </c>
      <c r="F126" s="195" t="str">
        <f>VLOOKUP($A126,'Institution Evaluation'!$A$56:$K$346,6,0)&amp;""</f>
        <v/>
      </c>
      <c r="G126" s="184" t="str">
        <f>VLOOKUP($A126,'Institution Evaluation'!$A$56:$K$346,7,0)&amp;""</f>
        <v>Yes</v>
      </c>
      <c r="H126" s="185" t="str">
        <f>VLOOKUP($A126,'Institution Evaluation'!$A$56:$K$346,8,0)&amp;""</f>
        <v/>
      </c>
      <c r="I126" s="186" t="str">
        <f>VLOOKUP($A126,'Institution Evaluation'!$A$56:$K$346,9,0)&amp;""</f>
        <v>Standard Importance</v>
      </c>
      <c r="J126" s="234" t="str">
        <f>VLOOKUP($A126,'Institution Evaluation'!$A$56:$K$346,10,0)&amp;""</f>
        <v/>
      </c>
      <c r="K126" s="187" t="str">
        <f>IF(VLOOKUP($A126,'Institution Evaluation'!$A$56:$K$346,10,0)=TRUE,"Yes","")</f>
        <v/>
      </c>
      <c r="L126" s="187" t="str">
        <f>IF(VLOOKUP($A126,'Institution Evaluation'!$A$56:$K$346,10,0)=TRUE,"Yes","")</f>
        <v/>
      </c>
    </row>
    <row r="127" spans="1:12" ht="45" customHeight="1" x14ac:dyDescent="0.25">
      <c r="A127" s="32" t="s">
        <v>25</v>
      </c>
      <c r="B127" s="41" t="str">
        <f>VLOOKUP($A127,Questions!$A$2:$X$333,2,0)</f>
        <v>Describe your organization’s business background and ownership structure, including all parent and subsidiary relationships.</v>
      </c>
      <c r="C127" s="186" t="str">
        <f>VLOOKUP($A127,'Institution Evaluation'!$A$56:$K$346,3,0)&amp;""</f>
        <v>Biddle Consulting Group, Inc. is a California corporation founded in 1974 and reorganized in 2001 that provides pre-employment testing solutions. The company is privately owned, with 80% held by the Biddle Family Irrevocable Trust and 20% by the National Christian Foundation.</v>
      </c>
      <c r="D127" s="186" t="str">
        <f>VLOOKUP($A127,'Institution Evaluation'!$A$56:$K$346,4,0)&amp;""</f>
        <v/>
      </c>
      <c r="E127" s="192" t="str">
        <f>VLOOKUP($A127,'Institution Evaluation'!$A$56:$K$346,5,0)&amp;""</f>
        <v>Include circumstances that may involve offshoring or multinational agreements.</v>
      </c>
      <c r="F127" s="195" t="str">
        <f>VLOOKUP($A127,'Institution Evaluation'!$A$56:$K$346,6,0)&amp;""</f>
        <v/>
      </c>
      <c r="G127" s="184" t="str">
        <f>VLOOKUP($A127,'Institution Evaluation'!$A$56:$K$346,7,0)&amp;""</f>
        <v>Not scored</v>
      </c>
      <c r="H127" s="185" t="str">
        <f>VLOOKUP($A127,'Institution Evaluation'!$A$56:$K$346,8,0)&amp;""</f>
        <v/>
      </c>
      <c r="I127" s="186" t="str">
        <f>VLOOKUP($A127,'Institution Evaluation'!$A$56:$K$346,9,0)&amp;""</f>
        <v/>
      </c>
      <c r="J127" s="234" t="str">
        <f>VLOOKUP($A127,'Institution Evaluation'!$A$56:$K$346,10,0)&amp;""</f>
        <v/>
      </c>
      <c r="K127" s="187" t="str">
        <f>IF(VLOOKUP($A127,'Institution Evaluation'!$A$56:$K$346,10,0)=TRUE,"Yes","")</f>
        <v/>
      </c>
    </row>
    <row r="128" spans="1:12" ht="28.5" customHeight="1" x14ac:dyDescent="0.25">
      <c r="A128" s="32" t="s">
        <v>27</v>
      </c>
      <c r="B128" s="41" t="str">
        <f>VLOOKUP($A128,Questions!$A$2:$X$333,2,0)</f>
        <v>Have you operated without unplanned disruptions to this solution in the past 12 months?</v>
      </c>
      <c r="C128" s="186" t="str">
        <f>VLOOKUP($A128,'Institution Evaluation'!$A$56:$K$346,3,0)&amp;""</f>
        <v>Yes</v>
      </c>
      <c r="D128" s="186" t="str">
        <f>VLOOKUP($A128,'Institution Evaluation'!$A$56:$K$346,4,0)&amp;""</f>
        <v/>
      </c>
      <c r="E128" s="192" t="str">
        <f>VLOOKUP($A128,'Institution Evaluation'!$A$56:$K$346,5,0)&amp;""</f>
        <v/>
      </c>
      <c r="F128" s="195" t="str">
        <f>VLOOKUP($A128,'Institution Evaluation'!$A$56:$K$346,6,0)&amp;""</f>
        <v/>
      </c>
      <c r="G128" s="184" t="str">
        <f>VLOOKUP($A128,'Institution Evaluation'!$A$56:$K$346,7,0)&amp;""</f>
        <v>Yes</v>
      </c>
      <c r="H128" s="185" t="str">
        <f>VLOOKUP($A128,'Institution Evaluation'!$A$56:$K$346,8,0)&amp;""</f>
        <v/>
      </c>
      <c r="I128" s="186" t="str">
        <f>VLOOKUP($A128,'Institution Evaluation'!$A$56:$K$346,9,0)&amp;""</f>
        <v>Minor Importance</v>
      </c>
      <c r="J128" s="234" t="str">
        <f>VLOOKUP($A128,'Institution Evaluation'!$A$56:$K$346,10,0)&amp;""</f>
        <v/>
      </c>
      <c r="K128" s="187" t="str">
        <f>IF(VLOOKUP($A128,'Institution Evaluation'!$A$56:$K$346,10,0)=TRUE,"Yes","")</f>
        <v/>
      </c>
    </row>
    <row r="129" spans="1:11" ht="28.5" customHeight="1" x14ac:dyDescent="0.25">
      <c r="A129" s="32" t="s">
        <v>28</v>
      </c>
      <c r="B129" s="41" t="str">
        <f>VLOOKUP($A129,Questions!$A$2:$X$333,2,0)</f>
        <v>Do you have a dedicated information security staff or office?</v>
      </c>
      <c r="C129" s="186" t="str">
        <f>VLOOKUP($A129,'Institution Evaluation'!$A$56:$K$346,3,0)&amp;""</f>
        <v>Yes</v>
      </c>
      <c r="D129" s="186" t="str">
        <f>VLOOKUP($A129,'Institution Evaluation'!$A$56:$K$346,4,0)&amp;""</f>
        <v xml:space="preserve">
GRC handled by Vanta, who has securtiy consultants avaiable when needed.  Also have a CISO on staff (mmcparland).</v>
      </c>
      <c r="E129" s="192" t="str">
        <f>VLOOKUP($A129,'Institution Evaluation'!$A$56:$K$346,5,0)&amp;""</f>
        <v>Describe your information security office, including size, talents, resources, etc.</v>
      </c>
      <c r="F129" s="195" t="str">
        <f>VLOOKUP($A129,'Institution Evaluation'!$A$56:$K$346,6,0)&amp;""</f>
        <v/>
      </c>
      <c r="G129" s="184" t="str">
        <f>VLOOKUP($A129,'Institution Evaluation'!$A$56:$K$346,7,0)&amp;""</f>
        <v>Yes</v>
      </c>
      <c r="H129" s="185" t="str">
        <f>VLOOKUP($A129,'Institution Evaluation'!$A$56:$K$346,8,0)&amp;""</f>
        <v/>
      </c>
      <c r="I129" s="186" t="str">
        <f>VLOOKUP($A129,'Institution Evaluation'!$A$56:$K$346,9,0)&amp;""</f>
        <v>Minor Importance</v>
      </c>
      <c r="J129" s="234" t="str">
        <f>VLOOKUP($A129,'Institution Evaluation'!$A$56:$K$346,10,0)&amp;""</f>
        <v/>
      </c>
      <c r="K129" s="187" t="str">
        <f>IF(VLOOKUP($A129,'Institution Evaluation'!$A$56:$K$346,10,0)=TRUE,"Yes","")</f>
        <v/>
      </c>
    </row>
    <row r="130" spans="1:11" s="1" customFormat="1" ht="18" customHeight="1" x14ac:dyDescent="0.2">
      <c r="A130" s="28" t="str">
        <f>VLOOKUP(LEFT($A131,4),'Auto Responses'!$N$4:$O$38,2,0)&amp;""</f>
        <v xml:space="preserve"> Required Questions</v>
      </c>
      <c r="B130" s="38"/>
      <c r="C130" s="39"/>
      <c r="D130" s="39"/>
      <c r="E130" s="191"/>
      <c r="F130" s="179" t="s">
        <v>627</v>
      </c>
      <c r="G130" s="188" t="s">
        <v>622</v>
      </c>
      <c r="H130" s="188" t="s">
        <v>623</v>
      </c>
      <c r="I130" s="188" t="s">
        <v>624</v>
      </c>
      <c r="J130" s="188" t="s">
        <v>625</v>
      </c>
      <c r="K130" s="39"/>
    </row>
    <row r="131" spans="1:11" ht="42.75" customHeight="1" x14ac:dyDescent="0.25">
      <c r="A131" s="32" t="s">
        <v>39</v>
      </c>
      <c r="B131" s="41" t="str">
        <f>VLOOKUP($A131,Questions!$A$2:$X$333,2,0)</f>
        <v>Does your solution have AI features, or are there plans to implement AI features in the next 12 months?</v>
      </c>
      <c r="C131" s="186" t="str">
        <f>VLOOKUP($A131,'Institution Evaluation'!$A$56:$K$346,3,0)&amp;""</f>
        <v>Yes</v>
      </c>
      <c r="D131" s="186" t="str">
        <f>VLOOKUP($A131,'Institution Evaluation'!$A$56:$K$346,4,0)&amp;""</f>
        <v>AI is used for proctoring and monitoring during assessments; our roadmap includes AI‑assisted custom test content creation and applicant reference checking.</v>
      </c>
      <c r="E131" s="192" t="str">
        <f>VLOOKUP($A131,'Institution Evaluation'!$A$56:$K$346,5,0)&amp;""</f>
        <v>DO complete the Artificial Intelligence (AI) worksheet</v>
      </c>
      <c r="F131" s="195" t="str">
        <f>VLOOKUP($A131,'Institution Evaluation'!$A$56:$K$346,6,0)&amp;""</f>
        <v/>
      </c>
      <c r="G131" s="184" t="str">
        <f>VLOOKUP($A131,'Institution Evaluation'!$A$56:$K$346,7,0)&amp;""</f>
        <v>Not scored</v>
      </c>
      <c r="H131" s="185" t="str">
        <f>VLOOKUP($A131,'Institution Evaluation'!$A$56:$K$346,8,0)&amp;""</f>
        <v/>
      </c>
      <c r="I131" s="186" t="str">
        <f>VLOOKUP($A131,'Institution Evaluation'!$A$56:$K$346,9,0)&amp;""</f>
        <v/>
      </c>
      <c r="J131" s="234" t="str">
        <f>VLOOKUP($A131,'Institution Evaluation'!$A$56:$K$346,10,0)&amp;""</f>
        <v/>
      </c>
      <c r="K131" s="187" t="str">
        <f>IF(VLOOKUP($A131,'Institution Evaluation'!$A$56:$K$346,10,0)=TRUE,"Yes","")</f>
        <v/>
      </c>
    </row>
    <row r="132" spans="1:11" ht="60.05" customHeight="1" x14ac:dyDescent="0.25">
      <c r="A132" s="32" t="s">
        <v>41</v>
      </c>
      <c r="B132" s="41" t="str">
        <f>VLOOKUP($A132,Questions!$A$2:$X$333,2,0)</f>
        <v>Does your solution process protected health information (PHI) or any data covered by the Health Insurance Portability and Accountability Act (HIPAA)?</v>
      </c>
      <c r="C132" s="186" t="str">
        <f>VLOOKUP($A132,'Institution Evaluation'!$A$56:$K$346,3,0)&amp;""</f>
        <v>No</v>
      </c>
      <c r="D132" s="186" t="str">
        <f>VLOOKUP($A132,'Institution Evaluation'!$A$56:$K$346,4,0)&amp;""</f>
        <v>We do not create, receive, collect, maintain, or transmit PHI or conduct any HIPAA‑regulated functions as part of our services.</v>
      </c>
      <c r="E132" s="192" t="str">
        <f>VLOOKUP($A132,'Institution Evaluation'!$A$56:$K$346,5,0)&amp;""</f>
        <v>DO NOT complete the HIPAA section in the Case-Specific worksheet</v>
      </c>
      <c r="F132" s="195" t="str">
        <f>VLOOKUP($A132,'Institution Evaluation'!$A$56:$K$346,6,0)&amp;""</f>
        <v/>
      </c>
      <c r="G132" s="184" t="str">
        <f>VLOOKUP($A132,'Institution Evaluation'!$A$56:$K$346,7,0)&amp;""</f>
        <v>Not scored</v>
      </c>
      <c r="H132" s="185" t="str">
        <f>VLOOKUP($A132,'Institution Evaluation'!$A$56:$K$346,8,0)&amp;""</f>
        <v/>
      </c>
      <c r="I132" s="186" t="str">
        <f>VLOOKUP($A132,'Institution Evaluation'!$A$56:$K$346,9,0)&amp;""</f>
        <v/>
      </c>
      <c r="J132" s="234" t="str">
        <f>VLOOKUP($A132,'Institution Evaluation'!$A$56:$K$346,10,0)&amp;""</f>
        <v/>
      </c>
      <c r="K132" s="187" t="str">
        <f>IF(VLOOKUP($A132,'Institution Evaluation'!$A$56:$K$346,10,0)=TRUE,"Yes","")</f>
        <v/>
      </c>
    </row>
    <row r="133" spans="1:11" ht="60.05" customHeight="1" x14ac:dyDescent="0.25">
      <c r="A133" s="32" t="s">
        <v>43</v>
      </c>
      <c r="B133" s="41" t="str">
        <f>VLOOKUP($A133,Questions!$A$2:$X$333,2,0)</f>
        <v>Is the solution designed to process, store, or transmit credit card information?</v>
      </c>
      <c r="C133" s="186" t="str">
        <f>VLOOKUP($A133,'Institution Evaluation'!$A$56:$K$346,3,0)&amp;""</f>
        <v>No</v>
      </c>
      <c r="D133" s="186" t="str">
        <f>VLOOKUP($A133,'Institution Evaluation'!$A$56:$K$346,4,0)&amp;""</f>
        <v>We do not process, store, or transmit PCI or credit/debit card data.</v>
      </c>
      <c r="E133" s="192" t="str">
        <f>VLOOKUP($A133,'Institution Evaluation'!$A$56:$K$346,5,0)&amp;""</f>
        <v>DO NOT complete the PCI-DSS section in the Case-Specific worksheet</v>
      </c>
      <c r="F133" s="195" t="str">
        <f>VLOOKUP($A133,'Institution Evaluation'!$A$56:$K$346,6,0)&amp;""</f>
        <v/>
      </c>
      <c r="G133" s="184" t="str">
        <f>VLOOKUP($A133,'Institution Evaluation'!$A$56:$K$346,7,0)&amp;""</f>
        <v>Not scored</v>
      </c>
      <c r="H133" s="185" t="str">
        <f>VLOOKUP($A133,'Institution Evaluation'!$A$56:$K$346,8,0)&amp;""</f>
        <v/>
      </c>
      <c r="I133" s="186" t="str">
        <f>VLOOKUP($A133,'Institution Evaluation'!$A$56:$K$346,9,0)&amp;""</f>
        <v/>
      </c>
      <c r="J133" s="234" t="str">
        <f>VLOOKUP($A133,'Institution Evaluation'!$A$56:$K$346,10,0)&amp;""</f>
        <v/>
      </c>
      <c r="K133" s="187" t="str">
        <f>IF(VLOOKUP($A133,'Institution Evaluation'!$A$56:$K$346,10,0)=TRUE,"Yes","")</f>
        <v/>
      </c>
    </row>
    <row r="134" spans="1:11" ht="60.05" customHeight="1" x14ac:dyDescent="0.25">
      <c r="A134" s="32" t="s">
        <v>47</v>
      </c>
      <c r="B134" s="41" t="str">
        <f>VLOOKUP($A134,Questions!$A$2:$X$333,2,0)</f>
        <v>Does your solution have access to personal or institutional data?</v>
      </c>
      <c r="C134" s="186" t="str">
        <f>VLOOKUP($A134,'Institution Evaluation'!$A$56:$K$346,3,0)&amp;""</f>
        <v>Yes</v>
      </c>
      <c r="D134" s="186" t="str">
        <f>VLOOKUP($A134,'Institution Evaluation'!$A$56:$K$346,4,0)&amp;""</f>
        <v>Personal data (PII) such as applicant first name, last name, email, address, and skills assessment results; if proctoring is used, ID images and candidate videos are stored for 90 days.</v>
      </c>
      <c r="E134" s="192" t="str">
        <f>VLOOKUP($A134,'Institution Evaluation'!$A$56:$K$346,5,0)&amp;""</f>
        <v>DO complete the Privacy tab</v>
      </c>
      <c r="F134" s="195" t="str">
        <f>VLOOKUP($A134,'Institution Evaluation'!$A$56:$K$346,6,0)&amp;""</f>
        <v/>
      </c>
      <c r="G134" s="184" t="str">
        <f>VLOOKUP($A134,'Institution Evaluation'!$A$56:$K$346,7,0)&amp;""</f>
        <v>Not scored</v>
      </c>
      <c r="H134" s="185" t="str">
        <f>VLOOKUP($A134,'Institution Evaluation'!$A$56:$K$346,8,0)&amp;""</f>
        <v/>
      </c>
      <c r="I134" s="186" t="str">
        <f>VLOOKUP($A134,'Institution Evaluation'!$A$56:$K$346,9,0)&amp;""</f>
        <v/>
      </c>
      <c r="J134" s="234" t="str">
        <f>VLOOKUP($A134,'Institution Evaluation'!$A$56:$K$346,10,0)&amp;""</f>
        <v/>
      </c>
      <c r="K134" s="187" t="str">
        <f>IF(VLOOKUP($A134,'Institution Evaluation'!$A$56:$K$346,10,0)=TRUE,"Yes","")</f>
        <v/>
      </c>
    </row>
    <row r="135" spans="1:11" s="1" customFormat="1" ht="18" customHeight="1" x14ac:dyDescent="0.2">
      <c r="A135" s="28" t="str">
        <f>VLOOKUP(LEFT($A136,4),'Auto Responses'!$N$4:$O$38,2,0)&amp;""</f>
        <v xml:space="preserve"> Documentation</v>
      </c>
      <c r="B135" s="38"/>
      <c r="C135" s="39"/>
      <c r="D135" s="39"/>
      <c r="E135" s="191"/>
      <c r="F135" s="179" t="s">
        <v>627</v>
      </c>
      <c r="G135" s="188" t="s">
        <v>622</v>
      </c>
      <c r="H135" s="188" t="s">
        <v>623</v>
      </c>
      <c r="I135" s="188" t="s">
        <v>624</v>
      </c>
      <c r="J135" s="188" t="s">
        <v>625</v>
      </c>
      <c r="K135" s="39"/>
    </row>
    <row r="136" spans="1:11" ht="42.75" customHeight="1" x14ac:dyDescent="0.25">
      <c r="A136" s="32" t="s">
        <v>52</v>
      </c>
      <c r="B136" s="41" t="str">
        <f>VLOOKUP($A136,Questions!$A$2:$X$333,2,0)</f>
        <v>Do you have a well-documented business continuity plan (BCP), with a clear owner, that is tested annually?*</v>
      </c>
      <c r="C136" s="186" t="str">
        <f>VLOOKUP($A136,'Institution Evaluation'!$A$56:$K$346,3,0)&amp;""</f>
        <v>Yes</v>
      </c>
      <c r="D136" s="186" t="str">
        <f>VLOOKUP($A136,'Institution Evaluation'!$A$56:$K$346,4,0)&amp;""</f>
        <v xml:space="preserve">We maintain a Business Continuity and Disaster Recovery Plan, it is tested annually via disaster recovery exercises that include backup restoration. More information included in WISP, table of contents included on our Trust Site (https://community.testgenius.com/trustsite), NDA required for full copy. </v>
      </c>
      <c r="E136" s="192" t="str">
        <f>VLOOKUP($A136,'Institution Evaluation'!$A$56:$K$346,5,0)&amp;""</f>
        <v/>
      </c>
      <c r="F136" s="195" t="str">
        <f>VLOOKUP($A136,'Institution Evaluation'!$A$56:$K$346,6,0)&amp;""</f>
        <v/>
      </c>
      <c r="G136" s="184" t="str">
        <f>VLOOKUP($A136,'Institution Evaluation'!$A$56:$K$346,7,0)&amp;""</f>
        <v>Yes</v>
      </c>
      <c r="H136" s="185" t="str">
        <f>VLOOKUP($A136,'Institution Evaluation'!$A$56:$K$346,8,0)&amp;""</f>
        <v/>
      </c>
      <c r="I136" s="186" t="str">
        <f>VLOOKUP($A136,'Institution Evaluation'!$A$56:$K$346,9,0)&amp;""</f>
        <v>Critical Importance</v>
      </c>
      <c r="J136" s="234" t="str">
        <f>VLOOKUP($A136,'Institution Evaluation'!$A$56:$K$346,10,0)&amp;""</f>
        <v/>
      </c>
      <c r="K136" s="187" t="str">
        <f>IF(VLOOKUP($A136,'Institution Evaluation'!$A$56:$K$346,10,0)=TRUE,"Yes","")</f>
        <v/>
      </c>
    </row>
    <row r="137" spans="1:11" ht="15.05" customHeight="1" x14ac:dyDescent="0.25">
      <c r="A137" s="32" t="s">
        <v>56</v>
      </c>
      <c r="B137" s="41" t="str">
        <f>VLOOKUP($A137,Questions!$A$2:$X$333,2,0)</f>
        <v>Have you undergone a SSAE 18/SOC 2 audit?</v>
      </c>
      <c r="C137" s="186" t="str">
        <f>VLOOKUP($A137,'Institution Evaluation'!$A$56:$K$346,3,0)&amp;""</f>
        <v>No</v>
      </c>
      <c r="D137" s="186" t="str">
        <f>VLOOKUP($A137,'Institution Evaluation'!$A$56:$K$346,4,0)&amp;""</f>
        <v xml:space="preserve">Our hosting provider, Google Cloud Platform, holds a SOC 2 Type 2 report. We are currently in the process of completing a SOC2, with a 2026 completion goal. </v>
      </c>
      <c r="E137" s="192" t="str">
        <f>VLOOKUP($A137,'Institution Evaluation'!$A$56:$K$346,5,0)&amp;""</f>
        <v>Describe any plans to undergo a SSAE 18 audit.</v>
      </c>
      <c r="F137" s="195" t="str">
        <f>VLOOKUP($A137,'Institution Evaluation'!$A$56:$K$346,6,0)&amp;""</f>
        <v/>
      </c>
      <c r="G137" s="184" t="str">
        <f>VLOOKUP($A137,'Institution Evaluation'!$A$56:$K$346,7,0)&amp;""</f>
        <v>Yes</v>
      </c>
      <c r="H137" s="185" t="str">
        <f>VLOOKUP($A137,'Institution Evaluation'!$A$56:$K$346,8,0)&amp;""</f>
        <v/>
      </c>
      <c r="I137" s="186" t="str">
        <f>VLOOKUP($A137,'Institution Evaluation'!$A$56:$K$346,9,0)&amp;""</f>
        <v>Standard Importance</v>
      </c>
      <c r="J137" s="234" t="str">
        <f>VLOOKUP($A137,'Institution Evaluation'!$A$56:$K$346,10,0)&amp;""</f>
        <v/>
      </c>
      <c r="K137" s="187" t="str">
        <f>IF(VLOOKUP($A137,'Institution Evaluation'!$A$56:$K$346,10,0)=TRUE,"Yes","")</f>
        <v/>
      </c>
    </row>
    <row r="138" spans="1:11" ht="42.75" customHeight="1" x14ac:dyDescent="0.25">
      <c r="A138" s="32" t="s">
        <v>58</v>
      </c>
      <c r="B138" s="41" t="str">
        <f>VLOOKUP($A138,Questions!$A$2:$X$333,2,0)</f>
        <v>Do you conform with a specific industry standard security framework (e.g., NIST Cybersecurity Framework, CIS Controls, ISO 27001, etc.)?</v>
      </c>
      <c r="C138" s="186" t="str">
        <f>VLOOKUP($A138,'Institution Evaluation'!$A$56:$K$346,3,0)&amp;""</f>
        <v>Yes</v>
      </c>
      <c r="D138" s="186" t="str">
        <f>VLOOKUP($A138,'Institution Evaluation'!$A$56:$K$346,4,0)&amp;""</f>
        <v>Aligned with the NIST Cybersecurity Framework (CSF 2.0) and NIST SP 800-171.</v>
      </c>
      <c r="E138" s="192" t="str">
        <f>VLOOKUP($A138,'Institution Evaluation'!$A$56:$K$346,5,0)&amp;""</f>
        <v>Provide documentation on how your organization conforms to your chosen framework and indicate current certification levels, where appropriate.</v>
      </c>
      <c r="F138" s="195" t="str">
        <f>VLOOKUP($A138,'Institution Evaluation'!$A$56:$K$346,6,0)&amp;""</f>
        <v/>
      </c>
      <c r="G138" s="184" t="str">
        <f>VLOOKUP($A138,'Institution Evaluation'!$A$56:$K$346,7,0)&amp;""</f>
        <v>Yes</v>
      </c>
      <c r="H138" s="185" t="str">
        <f>VLOOKUP($A138,'Institution Evaluation'!$A$56:$K$346,8,0)&amp;""</f>
        <v/>
      </c>
      <c r="I138" s="186" t="str">
        <f>VLOOKUP($A138,'Institution Evaluation'!$A$56:$K$346,9,0)&amp;""</f>
        <v>Standard Importance</v>
      </c>
      <c r="J138" s="234" t="str">
        <f>VLOOKUP($A138,'Institution Evaluation'!$A$56:$K$346,10,0)&amp;""</f>
        <v/>
      </c>
      <c r="K138" s="187" t="str">
        <f>IF(VLOOKUP($A138,'Institution Evaluation'!$A$56:$K$346,10,0)=TRUE,"Yes","")</f>
        <v/>
      </c>
    </row>
    <row r="139" spans="1:11" ht="42.75" customHeight="1" x14ac:dyDescent="0.25">
      <c r="A139" s="32" t="s">
        <v>60</v>
      </c>
      <c r="B139" s="41" t="str">
        <f>VLOOKUP($A139,Questions!$A$2:$X$333,2,0)</f>
        <v>Can you provide overall system and/or application architecture diagrams, including a full description of the data flow for all components of the system?</v>
      </c>
      <c r="C139" s="186" t="str">
        <f>VLOOKUP($A139,'Institution Evaluation'!$A$56:$K$346,3,0)&amp;""</f>
        <v>No</v>
      </c>
      <c r="D139" s="186" t="str">
        <f>VLOOKUP($A139,'Institution Evaluation'!$A$56:$K$346,4,0)&amp;""</f>
        <v>Limited structural models and diagrams are available with an NDA in place; we do not release data structure, code, programming logic, or other proprietary data.</v>
      </c>
      <c r="E139" s="192" t="str">
        <f>VLOOKUP($A139,'Institution Evaluation'!$A$56:$K$346,5,0)&amp;""</f>
        <v>Provide a detailed summary of overall system and/or application architecture.</v>
      </c>
      <c r="F139" s="195" t="str">
        <f>VLOOKUP($A139,'Institution Evaluation'!$A$56:$K$346,6,0)&amp;""</f>
        <v/>
      </c>
      <c r="G139" s="184" t="str">
        <f>VLOOKUP($A139,'Institution Evaluation'!$A$56:$K$346,7,0)&amp;""</f>
        <v>Yes</v>
      </c>
      <c r="H139" s="185" t="str">
        <f>VLOOKUP($A139,'Institution Evaluation'!$A$56:$K$346,8,0)&amp;""</f>
        <v/>
      </c>
      <c r="I139" s="186" t="str">
        <f>VLOOKUP($A139,'Institution Evaluation'!$A$56:$K$346,9,0)&amp;""</f>
        <v>Standard Importance</v>
      </c>
      <c r="J139" s="234" t="str">
        <f>VLOOKUP($A139,'Institution Evaluation'!$A$56:$K$346,10,0)&amp;""</f>
        <v/>
      </c>
      <c r="K139" s="187" t="str">
        <f>IF(VLOOKUP($A139,'Institution Evaluation'!$A$56:$K$346,10,0)=TRUE,"Yes","")</f>
        <v/>
      </c>
    </row>
    <row r="140" spans="1:11" ht="15.05" customHeight="1" x14ac:dyDescent="0.25">
      <c r="A140" s="32" t="s">
        <v>62</v>
      </c>
      <c r="B140" s="41" t="str">
        <f>VLOOKUP($A140,Questions!$A$2:$X$333,2,0)</f>
        <v>Does your organization have a data privacy policy?</v>
      </c>
      <c r="C140" s="186" t="str">
        <f>VLOOKUP($A140,'Institution Evaluation'!$A$56:$K$346,3,0)&amp;""</f>
        <v>Yes</v>
      </c>
      <c r="D140" s="186" t="str">
        <f>VLOOKUP($A140,'Institution Evaluation'!$A$56:$K$346,4,0)&amp;""</f>
        <v>Privacy Policy is publicly available at https://testgenius.com/privacy-policy.html.</v>
      </c>
      <c r="E140" s="192" t="str">
        <f>VLOOKUP($A140,'Institution Evaluation'!$A$56:$K$346,5,0)&amp;""</f>
        <v>Provide your data privacy document (or a valid link to it) upon submission.</v>
      </c>
      <c r="F140" s="195" t="str">
        <f>VLOOKUP($A140,'Institution Evaluation'!$A$56:$K$346,6,0)&amp;""</f>
        <v/>
      </c>
      <c r="G140" s="184" t="str">
        <f>VLOOKUP($A140,'Institution Evaluation'!$A$56:$K$346,7,0)&amp;""</f>
        <v>Yes</v>
      </c>
      <c r="H140" s="185" t="str">
        <f>VLOOKUP($A140,'Institution Evaluation'!$A$56:$K$346,8,0)&amp;""</f>
        <v/>
      </c>
      <c r="I140" s="186" t="str">
        <f>VLOOKUP($A140,'Institution Evaluation'!$A$56:$K$346,9,0)&amp;""</f>
        <v>Standard Importance</v>
      </c>
      <c r="J140" s="234" t="str">
        <f>VLOOKUP($A140,'Institution Evaluation'!$A$56:$K$346,10,0)&amp;""</f>
        <v/>
      </c>
      <c r="K140" s="187" t="str">
        <f>IF(VLOOKUP($A140,'Institution Evaluation'!$A$56:$K$346,10,0)=TRUE,"Yes","")</f>
        <v/>
      </c>
    </row>
    <row r="141" spans="1:11" ht="42.75" customHeight="1" x14ac:dyDescent="0.25">
      <c r="A141" s="32" t="s">
        <v>64</v>
      </c>
      <c r="B141" s="41" t="str">
        <f>VLOOKUP($A141,Questions!$A$2:$X$333,2,0)</f>
        <v>Do you have a documented, and currently implemented, employee onboarding and offboarding policy?</v>
      </c>
      <c r="C141" s="186" t="str">
        <f>VLOOKUP($A141,'Institution Evaluation'!$A$56:$K$346,3,0)&amp;""</f>
        <v>Yes</v>
      </c>
      <c r="D141" s="186" t="str">
        <f>VLOOKUP($A141,'Institution Evaluation'!$A$56:$K$346,4,0)&amp;""</f>
        <v>Documented Human Resource Security and Access Control policies govern onboarding and offboarding, including prompt revocation of physical and logical access and return of company equipment, and these procedures are implemented. See Trust Site: https://community.testgenius.com/trustsite</v>
      </c>
      <c r="E141" s="192" t="str">
        <f>VLOOKUP($A141,'Institution Evaluation'!$A$56:$K$346,5,0)&amp;""</f>
        <v>Provide a reference to your employee onboarding and offboarding policy and supporting documentation or submit it along with this fully populated HECVAT.</v>
      </c>
      <c r="F141" s="195" t="str">
        <f>VLOOKUP($A141,'Institution Evaluation'!$A$56:$K$346,6,0)&amp;""</f>
        <v/>
      </c>
      <c r="G141" s="184" t="str">
        <f>VLOOKUP($A141,'Institution Evaluation'!$A$56:$K$346,7,0)&amp;""</f>
        <v>Yes</v>
      </c>
      <c r="H141" s="185" t="str">
        <f>VLOOKUP($A141,'Institution Evaluation'!$A$56:$K$346,8,0)&amp;""</f>
        <v/>
      </c>
      <c r="I141" s="186" t="str">
        <f>VLOOKUP($A141,'Institution Evaluation'!$A$56:$K$346,9,0)&amp;""</f>
        <v>Standard Importance</v>
      </c>
      <c r="J141" s="234" t="str">
        <f>VLOOKUP($A141,'Institution Evaluation'!$A$56:$K$346,10,0)&amp;""</f>
        <v/>
      </c>
      <c r="K141" s="187" t="str">
        <f>IF(VLOOKUP($A141,'Institution Evaluation'!$A$56:$K$346,10,0)=TRUE,"Yes","")</f>
        <v/>
      </c>
    </row>
    <row r="142" spans="1:11" s="1" customFormat="1" ht="18" customHeight="1" x14ac:dyDescent="0.2">
      <c r="A142" s="28" t="str">
        <f>VLOOKUP(LEFT($A143,4),'Auto Responses'!$N$4:$O$38,2,0)&amp;""</f>
        <v xml:space="preserve"> IT Accessibility</v>
      </c>
      <c r="B142" s="38"/>
      <c r="C142" s="39"/>
      <c r="D142" s="39"/>
      <c r="E142" s="191"/>
      <c r="F142" s="179" t="s">
        <v>627</v>
      </c>
      <c r="G142" s="188" t="s">
        <v>622</v>
      </c>
      <c r="H142" s="188" t="s">
        <v>623</v>
      </c>
      <c r="I142" s="188" t="s">
        <v>624</v>
      </c>
      <c r="J142" s="188" t="s">
        <v>625</v>
      </c>
      <c r="K142" s="39"/>
    </row>
    <row r="143" spans="1:11" ht="29.95" customHeight="1" x14ac:dyDescent="0.25">
      <c r="A143" s="32" t="s">
        <v>315</v>
      </c>
      <c r="B143" s="41" t="str">
        <f>VLOOKUP($A143,Questions!$A$2:$X$333,2,0)</f>
        <v>Web Link to Accessibility Statement or VPAT</v>
      </c>
      <c r="C143" s="186" t="str">
        <f>VLOOKUP($A143,'Institution Evaluation'!$A$56:$K$346,3,0)&amp;""</f>
        <v>https://community.testgenius.com/trustsite</v>
      </c>
      <c r="D143" s="186" t="str">
        <f>VLOOKUP($A143,'Institution Evaluation'!$A$56:$K$346,4,0)&amp;""</f>
        <v/>
      </c>
      <c r="E143" s="192" t="str">
        <f>VLOOKUP($A143,'Institution Evaluation'!$A$56:$K$346,5,0)&amp;""</f>
        <v>VPAT can also be added as an attachment</v>
      </c>
      <c r="F143" s="195" t="str">
        <f>VLOOKUP($A143,'Institution Evaluation'!$A$56:$K$346,6,0)&amp;""</f>
        <v/>
      </c>
      <c r="G143" s="184" t="str">
        <f>VLOOKUP($A143,'Institution Evaluation'!$A$56:$K$346,7,0)&amp;""</f>
        <v>Not scored</v>
      </c>
      <c r="H143" s="185" t="str">
        <f>VLOOKUP($A143,'Institution Evaluation'!$A$56:$K$346,8,0)&amp;""</f>
        <v/>
      </c>
      <c r="I143" s="186" t="str">
        <f>VLOOKUP($A143,'Institution Evaluation'!$A$56:$K$346,9,0)&amp;""</f>
        <v/>
      </c>
      <c r="J143" s="234" t="str">
        <f>VLOOKUP($A143,'Institution Evaluation'!$A$56:$K$346,10,0)&amp;""</f>
        <v/>
      </c>
      <c r="K143" s="187" t="str">
        <f>IF(VLOOKUP($A143,'Institution Evaluation'!$A$56:$K$346,10,0)=TRUE,"Yes","")</f>
        <v/>
      </c>
    </row>
    <row r="144" spans="1:11" ht="42.75" customHeight="1" x14ac:dyDescent="0.25">
      <c r="A144" s="32" t="s">
        <v>319</v>
      </c>
      <c r="B144" s="41" t="str">
        <f>VLOOKUP($A144,Questions!$A$2:$X$333,2,0)</f>
        <v>Will your company agree to meet your stated accessibility standard or WCAG 2.1 AA as part of your contractual agreement for the solution?*</v>
      </c>
      <c r="C144" s="186" t="str">
        <f>VLOOKUP($A144,'Institution Evaluation'!$A$56:$K$346,3,0)&amp;""</f>
        <v>Yes</v>
      </c>
      <c r="D144" s="186" t="str">
        <f>VLOOKUP($A144,'Institution Evaluation'!$A$56:$K$346,4,0)&amp;""</f>
        <v>TestGenius is WCAG 2.1 AA compliant, and a VPAT/ACR is available on our trust site.</v>
      </c>
      <c r="E144" s="192" t="str">
        <f>VLOOKUP($A144,'Institution Evaluation'!$A$56:$K$346,5,0)&amp;""</f>
        <v/>
      </c>
      <c r="F144" s="195" t="str">
        <f>VLOOKUP($A144,'Institution Evaluation'!$A$56:$K$346,6,0)&amp;""</f>
        <v/>
      </c>
      <c r="G144" s="184" t="str">
        <f>VLOOKUP($A144,'Institution Evaluation'!$A$56:$K$346,7,0)&amp;""</f>
        <v>Yes</v>
      </c>
      <c r="H144" s="185" t="str">
        <f>VLOOKUP($A144,'Institution Evaluation'!$A$56:$K$346,8,0)&amp;""</f>
        <v/>
      </c>
      <c r="I144" s="186" t="str">
        <f>VLOOKUP($A144,'Institution Evaluation'!$A$56:$K$346,9,0)&amp;""</f>
        <v>Critical Importance</v>
      </c>
      <c r="J144" s="234" t="str">
        <f>VLOOKUP($A144,'Institution Evaluation'!$A$56:$K$346,10,0)&amp;""</f>
        <v/>
      </c>
      <c r="K144" s="187" t="str">
        <f>IF(VLOOKUP($A144,'Institution Evaluation'!$A$56:$K$346,10,0)=TRUE,"Yes","")</f>
        <v/>
      </c>
    </row>
    <row r="145" spans="1:11" s="1" customFormat="1" ht="18" customHeight="1" x14ac:dyDescent="0.2">
      <c r="A145" s="28" t="str">
        <f>VLOOKUP(LEFT($A146,4),'Auto Responses'!$N$4:$O$38,2,0)&amp;""</f>
        <v xml:space="preserve"> Assessment of Third Parties</v>
      </c>
      <c r="B145" s="38"/>
      <c r="C145" s="39"/>
      <c r="D145" s="39"/>
      <c r="E145" s="191"/>
      <c r="F145" s="179" t="s">
        <v>627</v>
      </c>
      <c r="G145" s="188" t="s">
        <v>622</v>
      </c>
      <c r="H145" s="188" t="s">
        <v>623</v>
      </c>
      <c r="I145" s="188" t="s">
        <v>624</v>
      </c>
      <c r="J145" s="188" t="s">
        <v>625</v>
      </c>
      <c r="K145" s="39"/>
    </row>
    <row r="146" spans="1:11" ht="42.75" customHeight="1" x14ac:dyDescent="0.25">
      <c r="A146" s="32" t="s">
        <v>65</v>
      </c>
      <c r="B146" s="41" t="str">
        <f>VLOOKUP($A146,Questions!$A$2:$X$333,2,0)</f>
        <v>Do you perform security assessments of third-party companies with which you share data (e.g., hosting providers, cloud services, PaaS, IaaS, SaaS)?*</v>
      </c>
      <c r="C146" s="186" t="str">
        <f>VLOOKUP($A146,'Institution Evaluation'!$A$56:$K$346,3,0)&amp;""</f>
        <v>Yes</v>
      </c>
      <c r="D146" s="186" t="str">
        <f>VLOOKUP($A146,'Institution Evaluation'!$A$56:$K$346,4,0)&amp;""</f>
        <v>Third-party risk assessments are required before sharing Confidential data with any provider, and supplier security and service delivery are reviewed at least annually per our Third-Party Management Policy.</v>
      </c>
      <c r="E146" s="192" t="str">
        <f>VLOOKUP($A146,'Institution Evaluation'!$A$56:$K$346,5,0)&amp;""</f>
        <v>Provide a summary of your practices that assures that the third party will be subject to the appropriate standards regarding security, service recoverability, and confidentiality.</v>
      </c>
      <c r="F146" s="195" t="str">
        <f>VLOOKUP($A146,'Institution Evaluation'!$A$56:$K$346,6,0)&amp;""</f>
        <v/>
      </c>
      <c r="G146" s="184" t="str">
        <f>VLOOKUP($A146,'Institution Evaluation'!$A$56:$K$346,7,0)&amp;""</f>
        <v>Yes</v>
      </c>
      <c r="H146" s="185" t="str">
        <f>VLOOKUP($A146,'Institution Evaluation'!$A$56:$K$346,8,0)&amp;""</f>
        <v/>
      </c>
      <c r="I146" s="186" t="str">
        <f>VLOOKUP($A146,'Institution Evaluation'!$A$56:$K$346,9,0)&amp;""</f>
        <v>Critical Importance</v>
      </c>
      <c r="J146" s="234" t="str">
        <f>VLOOKUP($A146,'Institution Evaluation'!$A$56:$K$346,10,0)&amp;""</f>
        <v/>
      </c>
      <c r="K146" s="187" t="str">
        <f>IF(VLOOKUP($A146,'Institution Evaluation'!$A$56:$K$346,10,0)=TRUE,"Yes","")</f>
        <v/>
      </c>
    </row>
    <row r="147" spans="1:11" ht="74.95" customHeight="1" x14ac:dyDescent="0.25">
      <c r="A147" s="32" t="s">
        <v>67</v>
      </c>
      <c r="B147" s="41" t="str">
        <f>VLOOKUP($A147,Questions!$A$2:$X$333,2,0)</f>
        <v>Do you have contractual language in place with third parties governing access to institutional data?*</v>
      </c>
      <c r="C147" s="186" t="str">
        <f>VLOOKUP($A147,'Institution Evaluation'!$A$56:$K$346,3,0)&amp;""</f>
        <v>Yes</v>
      </c>
      <c r="D147" s="186" t="str">
        <f>VLOOKUP($A147,'Institution Evaluation'!$A$56:$K$346,4,0)&amp;""</f>
        <v>Customer data is shared with third parties for hosting purposes, specifically with Google Cloud Platform.Written agreements with service providers that may access Confidential or customer data establish information security requirements and include the provider’s acknowledgment of confidentiality responsibilities. Contracts are executed before any sharing or processing of Confidential data.</v>
      </c>
      <c r="E147" s="192" t="str">
        <f>VLOOKUP($A147,'Institution Evaluation'!$A$56:$K$346,5,0)&amp;""</f>
        <v>List each third party and why institutional data is shared with them. Format example: [Third Party Name] - Reason</v>
      </c>
      <c r="F147" s="195" t="str">
        <f>VLOOKUP($A147,'Institution Evaluation'!$A$56:$K$346,6,0)&amp;""</f>
        <v/>
      </c>
      <c r="G147" s="184" t="str">
        <f>VLOOKUP($A147,'Institution Evaluation'!$A$56:$K$346,7,0)&amp;""</f>
        <v>Yes</v>
      </c>
      <c r="H147" s="185" t="str">
        <f>VLOOKUP($A147,'Institution Evaluation'!$A$56:$K$346,8,0)&amp;""</f>
        <v/>
      </c>
      <c r="I147" s="186" t="str">
        <f>VLOOKUP($A147,'Institution Evaluation'!$A$56:$K$346,9,0)&amp;""</f>
        <v>Critical Importance</v>
      </c>
      <c r="J147" s="234" t="str">
        <f>VLOOKUP($A147,'Institution Evaluation'!$A$56:$K$346,10,0)&amp;""</f>
        <v/>
      </c>
      <c r="K147" s="187" t="str">
        <f>IF(VLOOKUP($A147,'Institution Evaluation'!$A$56:$K$346,10,0)=TRUE,"Yes","")</f>
        <v/>
      </c>
    </row>
    <row r="148" spans="1:11" ht="28.5" customHeight="1" x14ac:dyDescent="0.25">
      <c r="A148" s="32" t="s">
        <v>68</v>
      </c>
      <c r="B148" s="41" t="str">
        <f>VLOOKUP($A148,Questions!$A$2:$X$333,2,0)</f>
        <v>Do the contracts in place with these third parties address liability in the event of a data breach?*</v>
      </c>
      <c r="C148" s="186" t="str">
        <f>VLOOKUP($A148,'Institution Evaluation'!$A$56:$K$346,3,0)&amp;""</f>
        <v>Yes</v>
      </c>
      <c r="D148" s="186" t="str">
        <f>VLOOKUP($A148,'Institution Evaluation'!$A$56:$K$346,4,0)&amp;""</f>
        <v>Contracts require compliance with cybersecurity and confidentiality requirements, including information protection controls, and service providers are liable for protecting sensitive data.</v>
      </c>
      <c r="E148" s="192" t="str">
        <f>VLOOKUP($A148,'Institution Evaluation'!$A$56:$K$346,5,0)&amp;""</f>
        <v/>
      </c>
      <c r="F148" s="195" t="str">
        <f>VLOOKUP($A148,'Institution Evaluation'!$A$56:$K$346,6,0)&amp;""</f>
        <v/>
      </c>
      <c r="G148" s="184" t="str">
        <f>VLOOKUP($A148,'Institution Evaluation'!$A$56:$K$346,7,0)&amp;""</f>
        <v>Yes</v>
      </c>
      <c r="H148" s="185" t="str">
        <f>VLOOKUP($A148,'Institution Evaluation'!$A$56:$K$346,8,0)&amp;""</f>
        <v/>
      </c>
      <c r="I148" s="186" t="str">
        <f>VLOOKUP($A148,'Institution Evaluation'!$A$56:$K$346,9,0)&amp;""</f>
        <v>Critical Importance</v>
      </c>
      <c r="J148" s="234" t="str">
        <f>VLOOKUP($A148,'Institution Evaluation'!$A$56:$K$346,10,0)&amp;""</f>
        <v/>
      </c>
      <c r="K148" s="187" t="str">
        <f>IF(VLOOKUP($A148,'Institution Evaluation'!$A$56:$K$346,10,0)=TRUE,"Yes","")</f>
        <v/>
      </c>
    </row>
    <row r="149" spans="1:11" ht="74.95" customHeight="1" x14ac:dyDescent="0.25">
      <c r="A149" s="32" t="s">
        <v>70</v>
      </c>
      <c r="B149" s="41" t="str">
        <f>VLOOKUP($A149,Questions!$A$2:$X$333,2,0)</f>
        <v>Do you have an implemented third-party management strategy?*</v>
      </c>
      <c r="C149" s="186" t="str">
        <f>VLOOKUP($A149,'Institution Evaluation'!$A$56:$K$346,3,0)&amp;""</f>
        <v>Yes</v>
      </c>
      <c r="D149" s="186" t="str">
        <f>VLOOKUP($A149,'Institution Evaluation'!$A$56:$K$346,4,0)&amp;""</f>
        <v>A formal Third-Party Management Policy governs vendor due diligence and third‑party risk assessments before any data sharing, requires written agreements with defined security obligations, and mandates ongoing monitoring with reviews at least annually.</v>
      </c>
      <c r="E149" s="192" t="str">
        <f>VLOOKUP($A149,'Institution Evaluation'!$A$56:$K$346,5,0)&amp;""</f>
        <v>Provide additional information that may help analysts better understand your environment and how it relates to third-party solutions.</v>
      </c>
      <c r="F149" s="195" t="str">
        <f>VLOOKUP($A149,'Institution Evaluation'!$A$56:$K$346,6,0)&amp;""</f>
        <v/>
      </c>
      <c r="G149" s="184" t="str">
        <f>VLOOKUP($A149,'Institution Evaluation'!$A$56:$K$346,7,0)&amp;""</f>
        <v>Yes</v>
      </c>
      <c r="H149" s="185" t="str">
        <f>VLOOKUP($A149,'Institution Evaluation'!$A$56:$K$346,8,0)&amp;""</f>
        <v/>
      </c>
      <c r="I149" s="186" t="str">
        <f>VLOOKUP($A149,'Institution Evaluation'!$A$56:$K$346,9,0)&amp;""</f>
        <v>Critical Importance</v>
      </c>
      <c r="J149" s="234" t="str">
        <f>VLOOKUP($A149,'Institution Evaluation'!$A$56:$K$346,10,0)&amp;""</f>
        <v/>
      </c>
      <c r="K149" s="187" t="str">
        <f>IF(VLOOKUP($A149,'Institution Evaluation'!$A$56:$K$346,10,0)=TRUE,"Yes","")</f>
        <v/>
      </c>
    </row>
    <row r="150" spans="1:11" s="1" customFormat="1" ht="18" customHeight="1" x14ac:dyDescent="0.2">
      <c r="A150" s="28" t="str">
        <f>VLOOKUP(LEFT($A151,4),'Auto Responses'!$N$4:$O$38,2,0)&amp;""</f>
        <v xml:space="preserve"> Consulting Services</v>
      </c>
      <c r="B150" s="38"/>
      <c r="C150" s="39"/>
      <c r="D150" s="39"/>
      <c r="E150" s="191"/>
      <c r="F150" s="179" t="s">
        <v>627</v>
      </c>
      <c r="G150" s="188" t="s">
        <v>622</v>
      </c>
      <c r="H150" s="188" t="s">
        <v>623</v>
      </c>
      <c r="I150" s="188" t="s">
        <v>624</v>
      </c>
      <c r="J150" s="188" t="s">
        <v>625</v>
      </c>
      <c r="K150" s="39"/>
    </row>
    <row r="151" spans="1:11" ht="28.5" customHeight="1" x14ac:dyDescent="0.25">
      <c r="A151" s="32" t="s">
        <v>339</v>
      </c>
      <c r="B151" s="41" t="str">
        <f>VLOOKUP($A151,Questions!$A$2:$X$333,2,0)</f>
        <v>Will the consultant require access to the institution's network resources?*</v>
      </c>
      <c r="C151" s="186" t="str">
        <f>VLOOKUP($A151,'Institution Evaluation'!$A$56:$K$346,3,0)&amp;""</f>
        <v/>
      </c>
      <c r="D151" s="186" t="str">
        <f>VLOOKUP($A151,'Institution Evaluation'!$A$56:$K$346,4,0)&amp;""</f>
        <v>This question does not apply.</v>
      </c>
      <c r="E151" s="192" t="str">
        <f>VLOOKUP($A151,'Institution Evaluation'!$A$56:$K$346,5,0)&amp;""</f>
        <v>Based on the response to REQU-03 on the "START HERE" tab, this question does not apply to this product or service.</v>
      </c>
      <c r="F151" s="195" t="str">
        <f>VLOOKUP($A151,'Institution Evaluation'!$A$56:$K$346,6,0)&amp;""</f>
        <v/>
      </c>
      <c r="G151" s="184" t="str">
        <f>VLOOKUP($A151,'Institution Evaluation'!$A$56:$K$346,7,0)&amp;""</f>
        <v>No</v>
      </c>
      <c r="H151" s="185" t="str">
        <f>VLOOKUP($A151,'Institution Evaluation'!$A$56:$K$346,8,0)&amp;""</f>
        <v/>
      </c>
      <c r="I151" s="186" t="str">
        <f>VLOOKUP($A151,'Institution Evaluation'!$A$56:$K$346,9,0)&amp;""</f>
        <v>Critical Importance</v>
      </c>
      <c r="J151" s="234" t="str">
        <f>VLOOKUP($A151,'Institution Evaluation'!$A$56:$K$346,10,0)&amp;""</f>
        <v/>
      </c>
      <c r="K151" s="187" t="str">
        <f>IF(VLOOKUP($A151,'Institution Evaluation'!$A$56:$K$346,10,0)=TRUE,"Yes","")</f>
        <v/>
      </c>
    </row>
    <row r="152" spans="1:11" ht="28.5" customHeight="1" x14ac:dyDescent="0.25">
      <c r="A152" s="32" t="s">
        <v>340</v>
      </c>
      <c r="B152" s="41" t="str">
        <f>VLOOKUP($A152,Questions!$A$2:$X$333,2,0)</f>
        <v>Has the consultant received training on (sensitive, HIPAA, PCI, etc.) data handling?*</v>
      </c>
      <c r="C152" s="186" t="str">
        <f>VLOOKUP($A152,'Institution Evaluation'!$A$56:$K$346,3,0)&amp;""</f>
        <v/>
      </c>
      <c r="D152" s="186" t="str">
        <f>VLOOKUP($A152,'Institution Evaluation'!$A$56:$K$346,4,0)&amp;""</f>
        <v>This question does not apply.</v>
      </c>
      <c r="E152" s="192" t="str">
        <f>VLOOKUP($A152,'Institution Evaluation'!$A$56:$K$346,5,0)&amp;""</f>
        <v>Based on the response to REQU-03 on the "START HERE" tab, this question does not apply to this product or service.</v>
      </c>
      <c r="F152" s="195" t="str">
        <f>VLOOKUP($A152,'Institution Evaluation'!$A$56:$K$346,6,0)&amp;""</f>
        <v/>
      </c>
      <c r="G152" s="184" t="str">
        <f>VLOOKUP($A152,'Institution Evaluation'!$A$56:$K$346,7,0)&amp;""</f>
        <v>Yes</v>
      </c>
      <c r="H152" s="185" t="str">
        <f>VLOOKUP($A152,'Institution Evaluation'!$A$56:$K$346,8,0)&amp;""</f>
        <v/>
      </c>
      <c r="I152" s="186" t="str">
        <f>VLOOKUP($A152,'Institution Evaluation'!$A$56:$K$346,9,0)&amp;""</f>
        <v>Critical Importance</v>
      </c>
      <c r="J152" s="234" t="str">
        <f>VLOOKUP($A152,'Institution Evaluation'!$A$56:$K$346,10,0)&amp;""</f>
        <v/>
      </c>
      <c r="K152" s="187" t="str">
        <f>IF(VLOOKUP($A152,'Institution Evaluation'!$A$56:$K$346,10,0)=TRUE,"Yes","")</f>
        <v/>
      </c>
    </row>
    <row r="153" spans="1:11" ht="28.5" customHeight="1" x14ac:dyDescent="0.25">
      <c r="A153" s="32" t="s">
        <v>341</v>
      </c>
      <c r="B153" s="41" t="str">
        <f>VLOOKUP($A153,Questions!$A$2:$X$333,2,0)</f>
        <v>Is the data encrypted (at rest) while in the consultant's possession?*</v>
      </c>
      <c r="C153" s="186" t="str">
        <f>VLOOKUP($A153,'Institution Evaluation'!$A$56:$K$346,3,0)&amp;""</f>
        <v/>
      </c>
      <c r="D153" s="186" t="str">
        <f>VLOOKUP($A153,'Institution Evaluation'!$A$56:$K$346,4,0)&amp;""</f>
        <v>This question does not apply.</v>
      </c>
      <c r="E153" s="192" t="str">
        <f>VLOOKUP($A153,'Institution Evaluation'!$A$56:$K$346,5,0)&amp;""</f>
        <v>Based on the response to REQU-03 on the "START HERE" tab, this question does not apply to this product or service.</v>
      </c>
      <c r="F153" s="195" t="str">
        <f>VLOOKUP($A153,'Institution Evaluation'!$A$56:$K$346,6,0)&amp;""</f>
        <v/>
      </c>
      <c r="G153" s="184" t="str">
        <f>VLOOKUP($A153,'Institution Evaluation'!$A$56:$K$346,7,0)&amp;""</f>
        <v>Yes</v>
      </c>
      <c r="H153" s="185" t="str">
        <f>VLOOKUP($A153,'Institution Evaluation'!$A$56:$K$346,8,0)&amp;""</f>
        <v/>
      </c>
      <c r="I153" s="186" t="str">
        <f>VLOOKUP($A153,'Institution Evaluation'!$A$56:$K$346,9,0)&amp;""</f>
        <v>Critical Importance</v>
      </c>
      <c r="J153" s="234" t="str">
        <f>VLOOKUP($A153,'Institution Evaluation'!$A$56:$K$346,10,0)&amp;""</f>
        <v/>
      </c>
      <c r="K153" s="187" t="str">
        <f>IF(VLOOKUP($A153,'Institution Evaluation'!$A$56:$K$346,10,0)=TRUE,"Yes","")</f>
        <v/>
      </c>
    </row>
    <row r="154" spans="1:11" ht="28.5" customHeight="1" x14ac:dyDescent="0.25">
      <c r="A154" s="32" t="s">
        <v>342</v>
      </c>
      <c r="B154" s="41" t="str">
        <f>VLOOKUP($A154,Questions!$A$2:$X$333,2,0)</f>
        <v>Can access be restricted based on source IP address?*</v>
      </c>
      <c r="C154" s="186" t="str">
        <f>VLOOKUP($A154,'Institution Evaluation'!$A$56:$K$346,3,0)&amp;""</f>
        <v/>
      </c>
      <c r="D154" s="186" t="str">
        <f>VLOOKUP($A154,'Institution Evaluation'!$A$56:$K$346,4,0)&amp;""</f>
        <v>This question does not apply.</v>
      </c>
      <c r="E154" s="192" t="str">
        <f>VLOOKUP($A154,'Institution Evaluation'!$A$56:$K$346,5,0)&amp;""</f>
        <v>Based on the response to REQU-03 on the "START HERE" tab, this question does not apply to this product or service.</v>
      </c>
      <c r="F154" s="195" t="str">
        <f>VLOOKUP($A154,'Institution Evaluation'!$A$56:$K$346,6,0)&amp;""</f>
        <v/>
      </c>
      <c r="G154" s="184" t="str">
        <f>VLOOKUP($A154,'Institution Evaluation'!$A$56:$K$346,7,0)&amp;""</f>
        <v>Yes</v>
      </c>
      <c r="H154" s="185" t="str">
        <f>VLOOKUP($A154,'Institution Evaluation'!$A$56:$K$346,8,0)&amp;""</f>
        <v/>
      </c>
      <c r="I154" s="186" t="str">
        <f>VLOOKUP($A154,'Institution Evaluation'!$A$56:$K$346,9,0)&amp;""</f>
        <v>Critical Importance</v>
      </c>
      <c r="J154" s="234" t="str">
        <f>VLOOKUP($A154,'Institution Evaluation'!$A$56:$K$346,10,0)&amp;""</f>
        <v/>
      </c>
      <c r="K154" s="187" t="str">
        <f>IF(VLOOKUP($A154,'Institution Evaluation'!$A$56:$K$346,10,0)=TRUE,"Yes","")</f>
        <v/>
      </c>
    </row>
    <row r="155" spans="1:11" ht="15.05" customHeight="1" x14ac:dyDescent="0.25">
      <c r="A155" s="32" t="s">
        <v>343</v>
      </c>
      <c r="B155" s="41" t="str">
        <f>VLOOKUP($A155,Questions!$A$2:$X$333,2,0)</f>
        <v>Will the consulting take place on-premises?</v>
      </c>
      <c r="C155" s="186" t="str">
        <f>VLOOKUP($A155,'Institution Evaluation'!$A$56:$K$346,3,0)&amp;""</f>
        <v/>
      </c>
      <c r="D155" s="186" t="str">
        <f>VLOOKUP($A155,'Institution Evaluation'!$A$56:$K$346,4,0)&amp;""</f>
        <v>This question does not apply.</v>
      </c>
      <c r="E155" s="192" t="str">
        <f>VLOOKUP($A155,'Institution Evaluation'!$A$56:$K$346,5,0)&amp;""</f>
        <v>Based on the response to REQU-03 on the "START HERE" tab, this question does not apply to this product or service.</v>
      </c>
      <c r="F155" s="195" t="str">
        <f>VLOOKUP($A155,'Institution Evaluation'!$A$56:$K$346,6,0)&amp;""</f>
        <v/>
      </c>
      <c r="G155" s="184" t="str">
        <f>VLOOKUP($A155,'Institution Evaluation'!$A$56:$K$346,7,0)&amp;""</f>
        <v>No</v>
      </c>
      <c r="H155" s="185" t="str">
        <f>VLOOKUP($A155,'Institution Evaluation'!$A$56:$K$346,8,0)&amp;""</f>
        <v/>
      </c>
      <c r="I155" s="186" t="str">
        <f>VLOOKUP($A155,'Institution Evaluation'!$A$56:$K$346,9,0)&amp;""</f>
        <v>Standard Importance</v>
      </c>
      <c r="J155" s="234" t="str">
        <f>VLOOKUP($A155,'Institution Evaluation'!$A$56:$K$346,10,0)&amp;""</f>
        <v/>
      </c>
      <c r="K155" s="187" t="str">
        <f>IF(VLOOKUP($A155,'Institution Evaluation'!$A$56:$K$346,10,0)=TRUE,"Yes","")</f>
        <v/>
      </c>
    </row>
    <row r="156" spans="1:11" ht="28.5" customHeight="1" x14ac:dyDescent="0.25">
      <c r="A156" s="32" t="s">
        <v>344</v>
      </c>
      <c r="B156" s="41" t="str">
        <f>VLOOKUP($A156,Questions!$A$2:$X$333,2,0)</f>
        <v>Will the consultant require access to hardware in the institution's data centers?</v>
      </c>
      <c r="C156" s="186" t="str">
        <f>VLOOKUP($A156,'Institution Evaluation'!$A$56:$K$346,3,0)&amp;""</f>
        <v/>
      </c>
      <c r="D156" s="186" t="str">
        <f>VLOOKUP($A156,'Institution Evaluation'!$A$56:$K$346,4,0)&amp;""</f>
        <v>This question does not apply.</v>
      </c>
      <c r="E156" s="192" t="str">
        <f>VLOOKUP($A156,'Institution Evaluation'!$A$56:$K$346,5,0)&amp;""</f>
        <v>Based on the response to REQU-03 on the "START HERE" tab, this question does not apply to this product or service.</v>
      </c>
      <c r="F156" s="195" t="str">
        <f>VLOOKUP($A156,'Institution Evaluation'!$A$56:$K$346,6,0)&amp;""</f>
        <v/>
      </c>
      <c r="G156" s="184" t="str">
        <f>VLOOKUP($A156,'Institution Evaluation'!$A$56:$K$346,7,0)&amp;""</f>
        <v>No</v>
      </c>
      <c r="H156" s="185" t="str">
        <f>VLOOKUP($A156,'Institution Evaluation'!$A$56:$K$346,8,0)&amp;""</f>
        <v/>
      </c>
      <c r="I156" s="186" t="str">
        <f>VLOOKUP($A156,'Institution Evaluation'!$A$56:$K$346,9,0)&amp;""</f>
        <v>Standard Importance</v>
      </c>
      <c r="J156" s="234" t="str">
        <f>VLOOKUP($A156,'Institution Evaluation'!$A$56:$K$346,10,0)&amp;""</f>
        <v/>
      </c>
      <c r="K156" s="187" t="str">
        <f>IF(VLOOKUP($A156,'Institution Evaluation'!$A$56:$K$346,10,0)=TRUE,"Yes","")</f>
        <v/>
      </c>
    </row>
    <row r="157" spans="1:11" ht="28.5" customHeight="1" x14ac:dyDescent="0.25">
      <c r="A157" s="32" t="s">
        <v>345</v>
      </c>
      <c r="B157" s="41" t="str">
        <f>VLOOKUP($A157,Questions!$A$2:$X$333,2,0)</f>
        <v>Will the consultant require an account within the institution's domain (@*.edu)?</v>
      </c>
      <c r="C157" s="186" t="str">
        <f>VLOOKUP($A157,'Institution Evaluation'!$A$56:$K$346,3,0)&amp;""</f>
        <v/>
      </c>
      <c r="D157" s="186" t="str">
        <f>VLOOKUP($A157,'Institution Evaluation'!$A$56:$K$346,4,0)&amp;""</f>
        <v>This question does not apply.</v>
      </c>
      <c r="E157" s="192" t="str">
        <f>VLOOKUP($A157,'Institution Evaluation'!$A$56:$K$346,5,0)&amp;""</f>
        <v>Based on the response to REQU-03 on the "START HERE" tab, this question does not apply to this product or service.</v>
      </c>
      <c r="F157" s="195" t="str">
        <f>VLOOKUP($A157,'Institution Evaluation'!$A$56:$K$346,6,0)&amp;""</f>
        <v/>
      </c>
      <c r="G157" s="184" t="str">
        <f>VLOOKUP($A157,'Institution Evaluation'!$A$56:$K$346,7,0)&amp;""</f>
        <v>No</v>
      </c>
      <c r="H157" s="185" t="str">
        <f>VLOOKUP($A157,'Institution Evaluation'!$A$56:$K$346,8,0)&amp;""</f>
        <v/>
      </c>
      <c r="I157" s="186" t="str">
        <f>VLOOKUP($A157,'Institution Evaluation'!$A$56:$K$346,9,0)&amp;""</f>
        <v>Standard Importance</v>
      </c>
      <c r="J157" s="234" t="str">
        <f>VLOOKUP($A157,'Institution Evaluation'!$A$56:$K$346,10,0)&amp;""</f>
        <v/>
      </c>
      <c r="K157" s="187" t="str">
        <f>IF(VLOOKUP($A157,'Institution Evaluation'!$A$56:$K$346,10,0)=TRUE,"Yes","")</f>
        <v/>
      </c>
    </row>
    <row r="158" spans="1:11" ht="28.5" customHeight="1" x14ac:dyDescent="0.25">
      <c r="A158" s="32" t="s">
        <v>346</v>
      </c>
      <c r="B158" s="41" t="str">
        <f>VLOOKUP($A158,Questions!$A$2:$X$333,2,0)</f>
        <v>Will any data be transferred to the consultant's possession?</v>
      </c>
      <c r="C158" s="186" t="str">
        <f>VLOOKUP($A158,'Institution Evaluation'!$A$56:$K$346,3,0)&amp;""</f>
        <v/>
      </c>
      <c r="D158" s="186" t="str">
        <f>VLOOKUP($A158,'Institution Evaluation'!$A$56:$K$346,4,0)&amp;""</f>
        <v>This question does not apply.</v>
      </c>
      <c r="E158" s="192" t="str">
        <f>VLOOKUP($A158,'Institution Evaluation'!$A$56:$K$346,5,0)&amp;""</f>
        <v>Based on the response to REQU-03 on the "START HERE" tab, this question does not apply to this product or service.</v>
      </c>
      <c r="F158" s="195" t="str">
        <f>VLOOKUP($A158,'Institution Evaluation'!$A$56:$K$346,6,0)&amp;""</f>
        <v/>
      </c>
      <c r="G158" s="184" t="str">
        <f>VLOOKUP($A158,'Institution Evaluation'!$A$56:$K$346,7,0)&amp;""</f>
        <v>No</v>
      </c>
      <c r="H158" s="185" t="str">
        <f>VLOOKUP($A158,'Institution Evaluation'!$A$56:$K$346,8,0)&amp;""</f>
        <v/>
      </c>
      <c r="I158" s="186" t="str">
        <f>VLOOKUP($A158,'Institution Evaluation'!$A$56:$K$346,9,0)&amp;""</f>
        <v>Standard Importance</v>
      </c>
      <c r="J158" s="234" t="str">
        <f>VLOOKUP($A158,'Institution Evaluation'!$A$56:$K$346,10,0)&amp;""</f>
        <v/>
      </c>
      <c r="K158" s="187" t="str">
        <f>IF(VLOOKUP($A158,'Institution Evaluation'!$A$56:$K$346,10,0)=TRUE,"Yes","")</f>
        <v/>
      </c>
    </row>
    <row r="159" spans="1:11" ht="28.5" customHeight="1" x14ac:dyDescent="0.25">
      <c r="A159" s="32" t="s">
        <v>347</v>
      </c>
      <c r="B159" s="41" t="str">
        <f>VLOOKUP($A159,Questions!$A$2:$X$333,2,0)</f>
        <v>Will the consultant need remote access to the institution's network or systems?</v>
      </c>
      <c r="C159" s="186" t="str">
        <f>VLOOKUP($A159,'Institution Evaluation'!$A$56:$K$346,3,0)&amp;""</f>
        <v/>
      </c>
      <c r="D159" s="186" t="str">
        <f>VLOOKUP($A159,'Institution Evaluation'!$A$56:$K$346,4,0)&amp;""</f>
        <v>This question does not apply.</v>
      </c>
      <c r="E159" s="192" t="str">
        <f>VLOOKUP($A159,'Institution Evaluation'!$A$56:$K$346,5,0)&amp;""</f>
        <v>Based on the response to REQU-03 on the "START HERE" tab, this question does not apply to this product or service.</v>
      </c>
      <c r="F159" s="195" t="str">
        <f>VLOOKUP($A159,'Institution Evaluation'!$A$56:$K$346,6,0)&amp;""</f>
        <v/>
      </c>
      <c r="G159" s="184" t="str">
        <f>VLOOKUP($A159,'Institution Evaluation'!$A$56:$K$346,7,0)&amp;""</f>
        <v>No</v>
      </c>
      <c r="H159" s="185" t="str">
        <f>VLOOKUP($A159,'Institution Evaluation'!$A$56:$K$346,8,0)&amp;""</f>
        <v/>
      </c>
      <c r="I159" s="186" t="str">
        <f>VLOOKUP($A159,'Institution Evaluation'!$A$56:$K$346,9,0)&amp;""</f>
        <v>Standard Importance</v>
      </c>
      <c r="J159" s="234" t="str">
        <f>VLOOKUP($A159,'Institution Evaluation'!$A$56:$K$346,10,0)&amp;""</f>
        <v/>
      </c>
      <c r="K159" s="187" t="str">
        <f>IF(VLOOKUP($A159,'Institution Evaluation'!$A$56:$K$346,10,0)=TRUE,"Yes","")</f>
        <v/>
      </c>
    </row>
    <row r="160" spans="1:11" s="1" customFormat="1" ht="18" customHeight="1" x14ac:dyDescent="0.2">
      <c r="A160" s="28" t="str">
        <f>VLOOKUP(LEFT($A161,4),'Auto Responses'!$N$4:$O$38,2,0)&amp;""</f>
        <v xml:space="preserve"> Application/Service Security</v>
      </c>
      <c r="B160" s="38"/>
      <c r="C160" s="39"/>
      <c r="D160" s="39"/>
      <c r="E160" s="191"/>
      <c r="F160" s="179" t="s">
        <v>627</v>
      </c>
      <c r="G160" s="188" t="s">
        <v>622</v>
      </c>
      <c r="H160" s="188" t="s">
        <v>623</v>
      </c>
      <c r="I160" s="188" t="s">
        <v>624</v>
      </c>
      <c r="J160" s="188" t="s">
        <v>625</v>
      </c>
      <c r="K160" s="39"/>
    </row>
    <row r="161" spans="1:11" ht="135" customHeight="1" x14ac:dyDescent="0.25">
      <c r="A161" s="32" t="s">
        <v>212</v>
      </c>
      <c r="B161" s="41" t="str">
        <f>VLOOKUP($A161,Questions!$A$2:$X$333,2,0)</f>
        <v>Are access controls for institutional accounts based on structured rules, such as role-based access control (RBAC), attribute-based access control (ABAC), or policy-based access control (PBAC)?*</v>
      </c>
      <c r="C161" s="186" t="str">
        <f>VLOOKUP($A161,'Institution Evaluation'!$A$56:$K$346,3,0)&amp;""</f>
        <v>Yes</v>
      </c>
      <c r="D161" s="186" t="str">
        <f>VLOOKUP($A161,'Institution Evaluation'!$A$56:$K$346,4,0)&amp;""</f>
        <v>Access rights are governed by structured rules using Role-Based Access Control (RBAC) as the primary method.</v>
      </c>
      <c r="E161" s="192" t="str">
        <f>VLOOKUP($A161,'Institution Evaluation'!$A$56:$K$346,5,0)&amp;""</f>
        <v>Describe available roles.</v>
      </c>
      <c r="F161" s="195" t="str">
        <f>VLOOKUP($A161,'Institution Evaluation'!$A$56:$K$346,6,0)&amp;""</f>
        <v/>
      </c>
      <c r="G161" s="184" t="str">
        <f>VLOOKUP($A161,'Institution Evaluation'!$A$56:$K$346,7,0)&amp;""</f>
        <v>Yes</v>
      </c>
      <c r="H161" s="185" t="str">
        <f>VLOOKUP($A161,'Institution Evaluation'!$A$56:$K$346,8,0)&amp;""</f>
        <v/>
      </c>
      <c r="I161" s="186" t="str">
        <f>VLOOKUP($A161,'Institution Evaluation'!$A$56:$K$346,9,0)&amp;""</f>
        <v>Critical Importance</v>
      </c>
      <c r="J161" s="234" t="str">
        <f>VLOOKUP($A161,'Institution Evaluation'!$A$56:$K$346,10,0)&amp;""</f>
        <v/>
      </c>
      <c r="K161" s="187" t="str">
        <f>IF(VLOOKUP($A161,'Institution Evaluation'!$A$56:$K$346,10,0)=TRUE,"Yes","")</f>
        <v/>
      </c>
    </row>
    <row r="162" spans="1:11" ht="15.05" customHeight="1" x14ac:dyDescent="0.25">
      <c r="A162" s="32" t="s">
        <v>214</v>
      </c>
      <c r="B162" s="41" t="str">
        <f>VLOOKUP($A162,Questions!$A$2:$X$333,2,0)</f>
        <v>Are you using a web application firewall (WAF)?*</v>
      </c>
      <c r="C162" s="186" t="str">
        <f>VLOOKUP($A162,'Institution Evaluation'!$A$56:$K$346,3,0)&amp;""</f>
        <v>Yes</v>
      </c>
      <c r="D162" s="186" t="str">
        <f>VLOOKUP($A162,'Institution Evaluation'!$A$56:$K$346,4,0)&amp;""</f>
        <v>We implement web application firewall (WAF) protections to mitigate web application vulnerabilities.</v>
      </c>
      <c r="E162" s="192" t="str">
        <f>VLOOKUP($A162,'Institution Evaluation'!$A$56:$K$346,5,0)&amp;""</f>
        <v>Describe the currently implemented WAF.</v>
      </c>
      <c r="F162" s="195" t="str">
        <f>VLOOKUP($A162,'Institution Evaluation'!$A$56:$K$346,6,0)&amp;""</f>
        <v/>
      </c>
      <c r="G162" s="184" t="str">
        <f>VLOOKUP($A162,'Institution Evaluation'!$A$56:$K$346,7,0)&amp;""</f>
        <v>Yes</v>
      </c>
      <c r="H162" s="185" t="str">
        <f>VLOOKUP($A162,'Institution Evaluation'!$A$56:$K$346,8,0)&amp;""</f>
        <v/>
      </c>
      <c r="I162" s="186" t="str">
        <f>VLOOKUP($A162,'Institution Evaluation'!$A$56:$K$346,9,0)&amp;""</f>
        <v>Critical Importance</v>
      </c>
      <c r="J162" s="234" t="str">
        <f>VLOOKUP($A162,'Institution Evaluation'!$A$56:$K$346,10,0)&amp;""</f>
        <v/>
      </c>
      <c r="K162" s="187" t="str">
        <f>IF(VLOOKUP($A162,'Institution Evaluation'!$A$56:$K$346,10,0)=TRUE,"Yes","")</f>
        <v/>
      </c>
    </row>
    <row r="163" spans="1:11" ht="150.05000000000001" customHeight="1" x14ac:dyDescent="0.25">
      <c r="A163" s="32" t="s">
        <v>226</v>
      </c>
      <c r="B163" s="41" t="str">
        <f>VLOOKUP($A163,Questions!$A$2:$X$333,2,0)</f>
        <v>Are access controls for staff within your organization based on structured rules, such as RBAC, ABAC, or PBAC?</v>
      </c>
      <c r="C163" s="186" t="str">
        <f>VLOOKUP($A163,'Institution Evaluation'!$A$56:$K$346,3,0)&amp;""</f>
        <v>Yes</v>
      </c>
      <c r="D163" s="186" t="str">
        <f>VLOOKUP($A163,'Institution Evaluation'!$A$56:$K$346,4,0)&amp;""</f>
        <v>Access controls for staff use Role-Based Access Control (RBAC) aligned to the principle of least privilege, as defined in the Access Control Policy.</v>
      </c>
      <c r="E163" s="192" t="str">
        <f>VLOOKUP($A163,'Institution Evaluation'!$A$56:$K$346,5,0)&amp;""</f>
        <v>This includes system administrators and third-party personnel with access to the system. PBAC would include various dynamic controls such as conditional access, risk-based access, location-based access, or system activity–based access.</v>
      </c>
      <c r="F163" s="195" t="str">
        <f>VLOOKUP($A163,'Institution Evaluation'!$A$56:$K$346,6,0)&amp;""</f>
        <v/>
      </c>
      <c r="G163" s="184" t="str">
        <f>VLOOKUP($A163,'Institution Evaluation'!$A$56:$K$346,7,0)&amp;""</f>
        <v>Yes</v>
      </c>
      <c r="H163" s="185" t="str">
        <f>VLOOKUP($A163,'Institution Evaluation'!$A$56:$K$346,8,0)&amp;""</f>
        <v/>
      </c>
      <c r="I163" s="186" t="str">
        <f>VLOOKUP($A163,'Institution Evaluation'!$A$56:$K$346,9,0)&amp;""</f>
        <v>Standard Importance</v>
      </c>
      <c r="J163" s="234" t="str">
        <f>VLOOKUP($A163,'Institution Evaluation'!$A$56:$K$346,10,0)&amp;""</f>
        <v/>
      </c>
      <c r="K163" s="187" t="str">
        <f>IF(VLOOKUP($A163,'Institution Evaluation'!$A$56:$K$346,10,0)=TRUE,"Yes","")</f>
        <v/>
      </c>
    </row>
    <row r="164" spans="1:11" s="1" customFormat="1" ht="18" customHeight="1" x14ac:dyDescent="0.2">
      <c r="A164" s="28" t="str">
        <f>VLOOKUP(LEFT($A165,4),'Auto Responses'!$N$4:$O$38,2,0)&amp;""</f>
        <v xml:space="preserve"> Authentication, Authorization, and Account Management</v>
      </c>
      <c r="B164" s="38"/>
      <c r="C164" s="39"/>
      <c r="D164" s="39"/>
      <c r="E164" s="191"/>
      <c r="F164" s="179" t="s">
        <v>627</v>
      </c>
      <c r="G164" s="188" t="s">
        <v>622</v>
      </c>
      <c r="H164" s="188" t="s">
        <v>623</v>
      </c>
      <c r="I164" s="188" t="s">
        <v>624</v>
      </c>
      <c r="J164" s="188" t="s">
        <v>625</v>
      </c>
      <c r="K164" s="39"/>
    </row>
    <row r="165" spans="1:11" ht="119.95" customHeight="1" x14ac:dyDescent="0.25">
      <c r="A165" s="32" t="s">
        <v>135</v>
      </c>
      <c r="B165" s="41" t="str">
        <f>VLOOKUP($A165,Questions!$A$2:$X$333,2,0)</f>
        <v>Does your solution support single sign-on (SSO) protocols for user and administrator authentication?*</v>
      </c>
      <c r="C165" s="186" t="str">
        <f>VLOOKUP($A165,'Institution Evaluation'!$A$56:$K$346,3,0)&amp;""</f>
        <v>Yes</v>
      </c>
      <c r="D165" s="186" t="str">
        <f>VLOOKUP($A165,'Institution Evaluation'!$A$56:$K$346,4,0)&amp;""</f>
        <v>Supports single sign-on protocols for users and administrators  OIDC.  Currently do not support external IDP.</v>
      </c>
      <c r="E165" s="192" t="str">
        <f>VLOOKUP($A165,'Institution Evaluation'!$A$56:$K$346,5,0)&amp;""</f>
        <v>Describe how strong authentication is enforced (e.g., complex passwords, multifactor tokens, certificates, biometrics, aging requirements, re-use policy).</v>
      </c>
      <c r="F165" s="195" t="str">
        <f>VLOOKUP($A165,'Institution Evaluation'!$A$56:$K$346,6,0)&amp;""</f>
        <v/>
      </c>
      <c r="G165" s="184" t="str">
        <f>VLOOKUP($A165,'Institution Evaluation'!$A$56:$K$346,7,0)&amp;""</f>
        <v>Yes</v>
      </c>
      <c r="H165" s="185" t="str">
        <f>VLOOKUP($A165,'Institution Evaluation'!$A$56:$K$346,8,0)&amp;""</f>
        <v/>
      </c>
      <c r="I165" s="186" t="str">
        <f>VLOOKUP($A165,'Institution Evaluation'!$A$56:$K$346,9,0)&amp;""</f>
        <v>Critical Importance</v>
      </c>
      <c r="J165" s="234" t="str">
        <f>VLOOKUP($A165,'Institution Evaluation'!$A$56:$K$346,10,0)&amp;""</f>
        <v/>
      </c>
      <c r="K165" s="187" t="str">
        <f>IF(VLOOKUP($A165,'Institution Evaluation'!$A$56:$K$346,10,0)=TRUE,"Yes","")</f>
        <v/>
      </c>
    </row>
    <row r="166" spans="1:11" ht="42.75" customHeight="1" x14ac:dyDescent="0.25">
      <c r="A166" s="32" t="s">
        <v>136</v>
      </c>
      <c r="B166" s="41" t="str">
        <f>VLOOKUP($A166,Questions!$A$2:$X$333,2,0)</f>
        <v>For customers not using SSO, does your solution support local authentication protocols for user and administrator authentication?*</v>
      </c>
      <c r="C166" s="186" t="str">
        <f>VLOOKUP($A166,'Institution Evaluation'!$A$56:$K$346,3,0)&amp;""</f>
        <v>Yes</v>
      </c>
      <c r="D166" s="186" t="str">
        <f>VLOOKUP($A166,'Institution Evaluation'!$A$56:$K$346,4,0)&amp;""</f>
        <v>Username and password (local) authentication is supported for users and administrators via our hosted identity server.</v>
      </c>
      <c r="E166" s="192" t="str">
        <f>VLOOKUP($A166,'Institution Evaluation'!$A$56:$K$346,5,0)&amp;""</f>
        <v>Provide a detailed description of your local authentication mode practices.</v>
      </c>
      <c r="F166" s="195" t="str">
        <f>VLOOKUP($A166,'Institution Evaluation'!$A$56:$K$346,6,0)&amp;""</f>
        <v/>
      </c>
      <c r="G166" s="184" t="str">
        <f>VLOOKUP($A166,'Institution Evaluation'!$A$56:$K$346,7,0)&amp;""</f>
        <v>Yes</v>
      </c>
      <c r="H166" s="185" t="str">
        <f>VLOOKUP($A166,'Institution Evaluation'!$A$56:$K$346,8,0)&amp;""</f>
        <v/>
      </c>
      <c r="I166" s="186" t="str">
        <f>VLOOKUP($A166,'Institution Evaluation'!$A$56:$K$346,9,0)&amp;""</f>
        <v>Critical Importance</v>
      </c>
      <c r="J166" s="234" t="str">
        <f>VLOOKUP($A166,'Institution Evaluation'!$A$56:$K$346,10,0)&amp;""</f>
        <v/>
      </c>
      <c r="K166" s="187" t="str">
        <f>IF(VLOOKUP($A166,'Institution Evaluation'!$A$56:$K$346,10,0)=TRUE,"Yes","")</f>
        <v/>
      </c>
    </row>
    <row r="167" spans="1:11" ht="42.75" customHeight="1" x14ac:dyDescent="0.25">
      <c r="A167" s="32" t="s">
        <v>154</v>
      </c>
      <c r="B167" s="41" t="str">
        <f>VLOOKUP($A167,Questions!$A$2:$X$333,2,0)</f>
        <v>For customers not using SSO, does your application support integration with other authentication and authorization systems?</v>
      </c>
      <c r="C167" s="186" t="str">
        <f>VLOOKUP($A167,'Institution Evaluation'!$A$56:$K$346,3,0)&amp;""</f>
        <v>No</v>
      </c>
      <c r="D167" s="186" t="str">
        <f>VLOOKUP($A167,'Institution Evaluation'!$A$56:$K$346,4,0)&amp;""</f>
        <v>Integration with other authentication/authorization platforms (e.g., LDAP/Active Directory) is not supported.</v>
      </c>
      <c r="E167" s="192" t="str">
        <f>VLOOKUP($A167,'Institution Evaluation'!$A$56:$K$346,5,0)&amp;""</f>
        <v>Describe any plans to support integration with other authentication and authorization systems.</v>
      </c>
      <c r="F167" s="195" t="str">
        <f>VLOOKUP($A167,'Institution Evaluation'!$A$56:$K$346,6,0)&amp;""</f>
        <v/>
      </c>
      <c r="G167" s="184" t="str">
        <f>VLOOKUP($A167,'Institution Evaluation'!$A$56:$K$346,7,0)&amp;""</f>
        <v>Yes</v>
      </c>
      <c r="H167" s="185" t="str">
        <f>VLOOKUP($A167,'Institution Evaluation'!$A$56:$K$346,8,0)&amp;""</f>
        <v/>
      </c>
      <c r="I167" s="186" t="str">
        <f>VLOOKUP($A167,'Institution Evaluation'!$A$56:$K$346,9,0)&amp;""</f>
        <v>Standard Importance</v>
      </c>
      <c r="J167" s="234" t="str">
        <f>VLOOKUP($A167,'Institution Evaluation'!$A$56:$K$346,10,0)&amp;""</f>
        <v/>
      </c>
      <c r="K167" s="187" t="str">
        <f>IF(VLOOKUP($A167,'Institution Evaluation'!$A$56:$K$346,10,0)=TRUE,"Yes","")</f>
        <v/>
      </c>
    </row>
    <row r="168" spans="1:11" ht="56.95" customHeight="1" x14ac:dyDescent="0.25">
      <c r="A168" s="32" t="s">
        <v>156</v>
      </c>
      <c r="B168" s="41" t="str">
        <f>VLOOKUP($A168,Questions!$A$2:$X$333,2,0)</f>
        <v>Do you allow the customer to specify attribute mappings for any needed information beyond a user identifier? (e.g., Reference eduPerson, ePPA/ePPN/ePE)</v>
      </c>
      <c r="C168" s="186" t="str">
        <f>VLOOKUP($A168,'Institution Evaluation'!$A$56:$K$346,3,0)&amp;""</f>
        <v>No</v>
      </c>
      <c r="D168" s="186" t="str">
        <f>VLOOKUP($A168,'Institution Evaluation'!$A$56:$K$346,4,0)&amp;""</f>
        <v/>
      </c>
      <c r="E168" s="192" t="str">
        <f>VLOOKUP($A168,'Institution Evaluation'!$A$56:$K$346,5,0)&amp;""</f>
        <v>Describe plans to allow customers to specify attribute mappings.</v>
      </c>
      <c r="F168" s="195" t="str">
        <f>VLOOKUP($A168,'Institution Evaluation'!$A$56:$K$346,6,0)&amp;""</f>
        <v/>
      </c>
      <c r="G168" s="184" t="str">
        <f>VLOOKUP($A168,'Institution Evaluation'!$A$56:$K$346,7,0)&amp;""</f>
        <v>Yes</v>
      </c>
      <c r="H168" s="185" t="str">
        <f>VLOOKUP($A168,'Institution Evaluation'!$A$56:$K$346,8,0)&amp;""</f>
        <v/>
      </c>
      <c r="I168" s="186" t="str">
        <f>VLOOKUP($A168,'Institution Evaluation'!$A$56:$K$346,9,0)&amp;""</f>
        <v>Standard Importance</v>
      </c>
      <c r="J168" s="234" t="str">
        <f>VLOOKUP($A168,'Institution Evaluation'!$A$56:$K$346,10,0)&amp;""</f>
        <v/>
      </c>
      <c r="K168" s="187" t="str">
        <f>IF(VLOOKUP($A168,'Institution Evaluation'!$A$56:$K$346,10,0)=TRUE,"Yes","")</f>
        <v/>
      </c>
    </row>
    <row r="169" spans="1:11" ht="56.95" customHeight="1" x14ac:dyDescent="0.25">
      <c r="A169" s="32" t="s">
        <v>162</v>
      </c>
      <c r="B169" s="41" t="str">
        <f>VLOOKUP($A169,Questions!$A$2:$X$333,2,0)</f>
        <v>For customers not using SSO, does your application and/or user frontend/portal support multifactor authentication (e.g., Duo, Google Authenticator, OTP, etc.)?</v>
      </c>
      <c r="C169" s="186" t="str">
        <f>VLOOKUP($A169,'Institution Evaluation'!$A$56:$K$346,3,0)&amp;""</f>
        <v>No</v>
      </c>
      <c r="D169" s="186" t="str">
        <f>VLOOKUP($A169,'Institution Evaluation'!$A$56:$K$346,4,0)&amp;""</f>
        <v>The TestGenius client user login does now support OTP multifactor authentication.</v>
      </c>
      <c r="E169" s="192" t="str">
        <f>VLOOKUP($A169,'Institution Evaluation'!$A$56:$K$346,5,0)&amp;""</f>
        <v>Describe any plans to support multifactor authentication in your application.</v>
      </c>
      <c r="F169" s="195" t="str">
        <f>VLOOKUP($A169,'Institution Evaluation'!$A$56:$K$346,6,0)&amp;""</f>
        <v/>
      </c>
      <c r="G169" s="184" t="str">
        <f>VLOOKUP($A169,'Institution Evaluation'!$A$56:$K$346,7,0)&amp;""</f>
        <v>Yes</v>
      </c>
      <c r="H169" s="185" t="str">
        <f>VLOOKUP($A169,'Institution Evaluation'!$A$56:$K$346,8,0)&amp;""</f>
        <v/>
      </c>
      <c r="I169" s="186" t="str">
        <f>VLOOKUP($A169,'Institution Evaluation'!$A$56:$K$346,9,0)&amp;""</f>
        <v>Minor Importance</v>
      </c>
      <c r="J169" s="234" t="str">
        <f>VLOOKUP($A169,'Institution Evaluation'!$A$56:$K$346,10,0)&amp;""</f>
        <v/>
      </c>
      <c r="K169" s="187" t="str">
        <f>IF(VLOOKUP($A169,'Institution Evaluation'!$A$56:$K$346,10,0)=TRUE,"Yes","")</f>
        <v/>
      </c>
    </row>
    <row r="170" spans="1:11" s="1" customFormat="1" ht="18" customHeight="1" x14ac:dyDescent="0.2">
      <c r="A170" s="28" t="str">
        <f>VLOOKUP(LEFT($A171,4),'Auto Responses'!$N$4:$O$38,2,0)&amp;""</f>
        <v xml:space="preserve"> Change Management</v>
      </c>
      <c r="B170" s="38"/>
      <c r="C170" s="39"/>
      <c r="D170" s="39"/>
      <c r="E170" s="191"/>
      <c r="F170" s="179" t="s">
        <v>627</v>
      </c>
      <c r="G170" s="188" t="s">
        <v>622</v>
      </c>
      <c r="H170" s="188" t="s">
        <v>623</v>
      </c>
      <c r="I170" s="188" t="s">
        <v>624</v>
      </c>
      <c r="J170" s="188" t="s">
        <v>625</v>
      </c>
      <c r="K170" s="39"/>
    </row>
    <row r="171" spans="1:11" ht="42.75" customHeight="1" x14ac:dyDescent="0.25">
      <c r="A171" s="32" t="s">
        <v>74</v>
      </c>
      <c r="B171" s="41" t="str">
        <f>VLOOKUP($A171,Questions!$A$2:$X$333,2,0)</f>
        <v>Will the institution be notified of major changes to your environment that could impact the institution's security posture?*</v>
      </c>
      <c r="C171" s="186" t="str">
        <f>VLOOKUP($A171,'Institution Evaluation'!$A$56:$K$346,3,0)&amp;""</f>
        <v>Yes</v>
      </c>
      <c r="D171" s="186" t="str">
        <f>VLOOKUP($A171,'Institution Evaluation'!$A$56:$K$346,4,0)&amp;""</f>
        <v>Change management includes communication to external stakeholders about planned changes and expected impact in advance, with a notification created for clients prior to deployment.</v>
      </c>
      <c r="E171" s="192" t="str">
        <f>VLOOKUP($A171,'Institution Evaluation'!$A$56:$K$346,5,0)&amp;""</f>
        <v>State how and when the institution will be notified of major changes to your environment.</v>
      </c>
      <c r="F171" s="195" t="str">
        <f>VLOOKUP($A171,'Institution Evaluation'!$A$56:$K$346,6,0)&amp;""</f>
        <v/>
      </c>
      <c r="G171" s="184" t="str">
        <f>VLOOKUP($A171,'Institution Evaluation'!$A$56:$K$346,7,0)&amp;""</f>
        <v>Yes</v>
      </c>
      <c r="H171" s="185" t="str">
        <f>VLOOKUP($A171,'Institution Evaluation'!$A$56:$K$346,8,0)&amp;""</f>
        <v/>
      </c>
      <c r="I171" s="186" t="str">
        <f>VLOOKUP($A171,'Institution Evaluation'!$A$56:$K$346,9,0)&amp;""</f>
        <v>Critical Importance</v>
      </c>
      <c r="J171" s="234" t="str">
        <f>VLOOKUP($A171,'Institution Evaluation'!$A$56:$K$346,10,0)&amp;""</f>
        <v/>
      </c>
      <c r="K171" s="187" t="str">
        <f>IF(VLOOKUP($A171,'Institution Evaluation'!$A$56:$K$346,10,0)=TRUE,"Yes","")</f>
        <v/>
      </c>
    </row>
    <row r="172" spans="1:11" ht="60.05" customHeight="1" x14ac:dyDescent="0.25">
      <c r="A172" s="32" t="s">
        <v>76</v>
      </c>
      <c r="B172" s="41" t="str">
        <f>VLOOKUP($A172,Questions!$A$2:$X$333,2,0)</f>
        <v>Does the system support client customizations from one release to another?*</v>
      </c>
      <c r="C172" s="186" t="str">
        <f>VLOOKUP($A172,'Institution Evaluation'!$A$56:$K$346,3,0)&amp;""</f>
        <v>No</v>
      </c>
      <c r="D172" s="186" t="str">
        <f>VLOOKUP($A172,'Institution Evaluation'!$A$56:$K$346,4,0)&amp;""</f>
        <v>We do not allow modifications to our software; updates are centrally applied to our web-based application by Biddle employees.</v>
      </c>
      <c r="E172" s="192" t="str">
        <f>VLOOKUP($A172,'Institution Evaluation'!$A$56:$K$346,5,0)&amp;""</f>
        <v>Clarify the lack of support strategy for client customizations from one release to another.</v>
      </c>
      <c r="F172" s="195" t="str">
        <f>VLOOKUP($A172,'Institution Evaluation'!$A$56:$K$346,6,0)&amp;""</f>
        <v/>
      </c>
      <c r="G172" s="184" t="str">
        <f>VLOOKUP($A172,'Institution Evaluation'!$A$56:$K$346,7,0)&amp;""</f>
        <v>Yes</v>
      </c>
      <c r="H172" s="185" t="str">
        <f>VLOOKUP($A172,'Institution Evaluation'!$A$56:$K$346,8,0)&amp;""</f>
        <v/>
      </c>
      <c r="I172" s="186" t="str">
        <f>VLOOKUP($A172,'Institution Evaluation'!$A$56:$K$346,9,0)&amp;""</f>
        <v>Critical Importance</v>
      </c>
      <c r="J172" s="234" t="str">
        <f>VLOOKUP($A172,'Institution Evaluation'!$A$56:$K$346,10,0)&amp;""</f>
        <v/>
      </c>
      <c r="K172" s="187" t="str">
        <f>IF(VLOOKUP($A172,'Institution Evaluation'!$A$56:$K$346,10,0)=TRUE,"Yes","")</f>
        <v/>
      </c>
    </row>
    <row r="173" spans="1:11" s="1" customFormat="1" ht="18" customHeight="1" x14ac:dyDescent="0.2">
      <c r="A173" s="28" t="str">
        <f>VLOOKUP(LEFT($A174,4),'Auto Responses'!$N$4:$O$38,2,0)&amp;""</f>
        <v xml:space="preserve"> Data</v>
      </c>
      <c r="B173" s="38"/>
      <c r="C173" s="39"/>
      <c r="D173" s="39"/>
      <c r="E173" s="191"/>
      <c r="F173" s="179" t="s">
        <v>627</v>
      </c>
      <c r="G173" s="188" t="s">
        <v>622</v>
      </c>
      <c r="H173" s="188" t="s">
        <v>623</v>
      </c>
      <c r="I173" s="188" t="s">
        <v>624</v>
      </c>
      <c r="J173" s="188" t="s">
        <v>625</v>
      </c>
      <c r="K173" s="39"/>
    </row>
    <row r="174" spans="1:11" ht="42.75" customHeight="1" x14ac:dyDescent="0.25">
      <c r="A174" s="32" t="s">
        <v>169</v>
      </c>
      <c r="B174" s="41" t="str">
        <f>VLOOKUP($A174,Questions!$A$2:$X$333,2,0)</f>
        <v>Is the storage of sensitive data encrypted using security protocols/algorithms (e.g., disk encryption, at-rest, files, and within a running database)?*</v>
      </c>
      <c r="C174" s="186" t="str">
        <f>VLOOKUP($A174,'Institution Evaluation'!$A$56:$K$346,3,0)&amp;""</f>
        <v>Yes</v>
      </c>
      <c r="D174" s="186" t="str">
        <f>VLOOKUP($A174,'Institution Evaluation'!$A$56:$K$346,4,0)&amp;""</f>
        <v>Data at rest is encrypted at the disk/media level using AES 256 or AES 128; all disks and Google Cloud SQL databases are encrypted by default.</v>
      </c>
      <c r="E174" s="192" t="str">
        <f>VLOOKUP($A174,'Institution Evaluation'!$A$56:$K$346,5,0)&amp;""</f>
        <v>Summarize your data encryption strategy and state what encryption options are available.</v>
      </c>
      <c r="F174" s="195" t="str">
        <f>VLOOKUP($A174,'Institution Evaluation'!$A$56:$K$346,6,0)&amp;""</f>
        <v/>
      </c>
      <c r="G174" s="184" t="str">
        <f>VLOOKUP($A174,'Institution Evaluation'!$A$56:$K$346,7,0)&amp;""</f>
        <v>Yes</v>
      </c>
      <c r="H174" s="185" t="str">
        <f>VLOOKUP($A174,'Institution Evaluation'!$A$56:$K$346,8,0)&amp;""</f>
        <v/>
      </c>
      <c r="I174" s="186" t="str">
        <f>VLOOKUP($A174,'Institution Evaluation'!$A$56:$K$346,9,0)&amp;""</f>
        <v>Critical Importance</v>
      </c>
      <c r="J174" s="234" t="str">
        <f>VLOOKUP($A174,'Institution Evaluation'!$A$56:$K$346,10,0)&amp;""</f>
        <v/>
      </c>
      <c r="K174" s="187" t="str">
        <f>IF(VLOOKUP($A174,'Institution Evaluation'!$A$56:$K$346,10,0)=TRUE,"Yes","")</f>
        <v/>
      </c>
    </row>
    <row r="175" spans="1:11" ht="42.75" customHeight="1" x14ac:dyDescent="0.25">
      <c r="A175" s="32" t="s">
        <v>171</v>
      </c>
      <c r="B175" s="41" t="str">
        <f>VLOOKUP($A175,Questions!$A$2:$X$333,2,0)</f>
        <v>Do all cryptographic modules in use in your solution conform to the Federal Information Processing Standards (FIPS PUB 140-2 or 140-3)?*</v>
      </c>
      <c r="C175" s="186" t="str">
        <f>VLOOKUP($A175,'Institution Evaluation'!$A$56:$K$346,3,0)&amp;""</f>
        <v>Yes</v>
      </c>
      <c r="D175" s="186" t="str">
        <f>VLOOKUP($A175,'Institution Evaluation'!$A$56:$K$346,4,0)&amp;""</f>
        <v>All encryption uses FIPS‑validated modules, including BitLocker on laptops.</v>
      </c>
      <c r="E175" s="192" t="str">
        <f>VLOOKUP($A175,'Institution Evaluation'!$A$56:$K$346,5,0)&amp;""</f>
        <v>Provide reference to FIPS 140-3 validation certificates.</v>
      </c>
      <c r="F175" s="195" t="str">
        <f>VLOOKUP($A175,'Institution Evaluation'!$A$56:$K$346,6,0)&amp;""</f>
        <v/>
      </c>
      <c r="G175" s="184" t="str">
        <f>VLOOKUP($A175,'Institution Evaluation'!$A$56:$K$346,7,0)&amp;""</f>
        <v>Yes</v>
      </c>
      <c r="H175" s="185" t="str">
        <f>VLOOKUP($A175,'Institution Evaluation'!$A$56:$K$346,8,0)&amp;""</f>
        <v/>
      </c>
      <c r="I175" s="186" t="str">
        <f>VLOOKUP($A175,'Institution Evaluation'!$A$56:$K$346,9,0)&amp;""</f>
        <v>Critical Importance</v>
      </c>
      <c r="J175" s="234" t="str">
        <f>VLOOKUP($A175,'Institution Evaluation'!$A$56:$K$346,10,0)&amp;""</f>
        <v/>
      </c>
      <c r="K175" s="187" t="str">
        <f>IF(VLOOKUP($A175,'Institution Evaluation'!$A$56:$K$346,10,0)=TRUE,"Yes","")</f>
        <v/>
      </c>
    </row>
    <row r="176" spans="1:11" ht="42.75" customHeight="1" x14ac:dyDescent="0.25">
      <c r="A176" s="32" t="s">
        <v>175</v>
      </c>
      <c r="B176" s="41" t="str">
        <f>VLOOKUP($A176,Questions!$A$2:$X$333,2,0)</f>
        <v>Are ownership rights to all data, inputs, outputs, and metadata retained even through a provider acquisition or bankruptcy event?*</v>
      </c>
      <c r="C176" s="186" t="str">
        <f>VLOOKUP($A176,'Institution Evaluation'!$A$56:$K$346,3,0)&amp;""</f>
        <v>Yes</v>
      </c>
      <c r="D176" s="186" t="str">
        <f>VLOOKUP($A176,'Institution Evaluation'!$A$56:$K$346,4,0)&amp;""</f>
        <v>Customers retain ownership of their data; export, portability, and secure deletion at the end of the arrangement are supported upon request.</v>
      </c>
      <c r="E176" s="192" t="str">
        <f>VLOOKUP($A176,'Institution Evaluation'!$A$56:$K$346,5,0)&amp;""</f>
        <v>Provide references, as needed.</v>
      </c>
      <c r="F176" s="195" t="str">
        <f>VLOOKUP($A176,'Institution Evaluation'!$A$56:$K$346,6,0)&amp;""</f>
        <v/>
      </c>
      <c r="G176" s="184" t="str">
        <f>VLOOKUP($A176,'Institution Evaluation'!$A$56:$K$346,7,0)&amp;""</f>
        <v>Yes</v>
      </c>
      <c r="H176" s="185" t="str">
        <f>VLOOKUP($A176,'Institution Evaluation'!$A$56:$K$346,8,0)&amp;""</f>
        <v/>
      </c>
      <c r="I176" s="186" t="str">
        <f>VLOOKUP($A176,'Institution Evaluation'!$A$56:$K$346,9,0)&amp;""</f>
        <v>Critical Importance</v>
      </c>
      <c r="J176" s="234" t="str">
        <f>VLOOKUP($A176,'Institution Evaluation'!$A$56:$K$346,10,0)&amp;""</f>
        <v/>
      </c>
      <c r="K176" s="187" t="str">
        <f>IF(VLOOKUP($A176,'Institution Evaluation'!$A$56:$K$346,10,0)=TRUE,"Yes","")</f>
        <v/>
      </c>
    </row>
    <row r="177" spans="1:11" ht="42.75" customHeight="1" x14ac:dyDescent="0.25">
      <c r="A177" s="32" t="s">
        <v>177</v>
      </c>
      <c r="B177" s="41" t="str">
        <f>VLOOKUP($A177,Questions!$A$2:$X$333,2,0)</f>
        <v>Do backups containing the institution's data ever leave the institution's data zone either physically or via network routing?*</v>
      </c>
      <c r="C177" s="186" t="str">
        <f>VLOOKUP($A177,'Institution Evaluation'!$A$56:$K$346,3,0)&amp;""</f>
        <v>No</v>
      </c>
      <c r="D177" s="186" t="str">
        <f>VLOOKUP($A177,'Institution Evaluation'!$A$56:$K$346,4,0)&amp;""</f>
        <v>Backups are stored on Google Cloud Platform within the USA and do not reside outside the USA.</v>
      </c>
      <c r="E177" s="192" t="str">
        <f>VLOOKUP($A177,'Institution Evaluation'!$A$56:$K$346,5,0)&amp;""</f>
        <v/>
      </c>
      <c r="F177" s="195" t="str">
        <f>VLOOKUP($A177,'Institution Evaluation'!$A$56:$K$346,6,0)&amp;""</f>
        <v/>
      </c>
      <c r="G177" s="184" t="str">
        <f>VLOOKUP($A177,'Institution Evaluation'!$A$56:$K$346,7,0)&amp;""</f>
        <v>No</v>
      </c>
      <c r="H177" s="185" t="str">
        <f>VLOOKUP($A177,'Institution Evaluation'!$A$56:$K$346,8,0)&amp;""</f>
        <v/>
      </c>
      <c r="I177" s="186" t="str">
        <f>VLOOKUP($A177,'Institution Evaluation'!$A$56:$K$346,9,0)&amp;""</f>
        <v>Critical Importance</v>
      </c>
      <c r="J177" s="234" t="str">
        <f>VLOOKUP($A177,'Institution Evaluation'!$A$56:$K$346,10,0)&amp;""</f>
        <v/>
      </c>
      <c r="K177" s="187" t="str">
        <f>IF(VLOOKUP($A177,'Institution Evaluation'!$A$56:$K$346,10,0)=TRUE,"Yes","")</f>
        <v/>
      </c>
    </row>
    <row r="178" spans="1:11" ht="42.75" customHeight="1" x14ac:dyDescent="0.25">
      <c r="A178" s="32" t="s">
        <v>179</v>
      </c>
      <c r="B178" s="41" t="str">
        <f>VLOOKUP($A178,Questions!$A$2:$X$333,2,0)</f>
        <v>Is media used for long-term retention of business data and archival purposes stored in a secure, environmentally protected area?*</v>
      </c>
      <c r="C178" s="186" t="str">
        <f>VLOOKUP($A178,'Institution Evaluation'!$A$56:$K$346,3,0)&amp;""</f>
        <v>Yes</v>
      </c>
      <c r="D178" s="186" t="str">
        <f>VLOOKUP($A178,'Institution Evaluation'!$A$56:$K$346,4,0)&amp;""</f>
        <v>Backup data is stored securely in cloud data centers (GCP and Azure) that provide physical security and environmental protections such as fire suppression and climate control.</v>
      </c>
      <c r="E178" s="192" t="str">
        <f>VLOOKUP($A178,'Institution Evaluation'!$A$56:$K$346,5,0)&amp;""</f>
        <v>Provide a general summary of your archival environment.</v>
      </c>
      <c r="F178" s="195" t="str">
        <f>VLOOKUP($A178,'Institution Evaluation'!$A$56:$K$346,6,0)&amp;""</f>
        <v/>
      </c>
      <c r="G178" s="184" t="str">
        <f>VLOOKUP($A178,'Institution Evaluation'!$A$56:$K$346,7,0)&amp;""</f>
        <v>Yes</v>
      </c>
      <c r="H178" s="185" t="str">
        <f>VLOOKUP($A178,'Institution Evaluation'!$A$56:$K$346,8,0)&amp;""</f>
        <v/>
      </c>
      <c r="I178" s="186" t="str">
        <f>VLOOKUP($A178,'Institution Evaluation'!$A$56:$K$346,9,0)&amp;""</f>
        <v>Critical Importance</v>
      </c>
      <c r="J178" s="234" t="str">
        <f>VLOOKUP($A178,'Institution Evaluation'!$A$56:$K$346,10,0)&amp;""</f>
        <v/>
      </c>
      <c r="K178" s="187" t="str">
        <f>IF(VLOOKUP($A178,'Institution Evaluation'!$A$56:$K$346,10,0)=TRUE,"Yes","")</f>
        <v/>
      </c>
    </row>
    <row r="179" spans="1:11" ht="42.75" customHeight="1" x14ac:dyDescent="0.25">
      <c r="A179" s="32" t="s">
        <v>181</v>
      </c>
      <c r="B179" s="41" t="str">
        <f>VLOOKUP($A179,Questions!$A$2:$X$333,2,0)</f>
        <v>At the completion of this contract, will data be returned to the institution and/or deleted from all your systems and archives?</v>
      </c>
      <c r="C179" s="186" t="str">
        <f>VLOOKUP($A179,'Institution Evaluation'!$A$56:$K$346,3,0)&amp;""</f>
        <v>Yes</v>
      </c>
      <c r="D179" s="186" t="str">
        <f>VLOOKUP($A179,'Institution Evaluation'!$A$56:$K$346,4,0)&amp;""</f>
        <v>Data can be exported to you upon request. Upon contract termination, Data is retained in system for client use and analysis, unless a data purge is requested by client; PII is securely deleted following termination, and archived/backed-up data can be securely deleted upon request.</v>
      </c>
      <c r="E179" s="192" t="str">
        <f>VLOOKUP($A179,'Institution Evaluation'!$A$56:$K$346,5,0)&amp;""</f>
        <v>State the length of time that the institution's data will be available in the system at the completion of the contract.</v>
      </c>
      <c r="F179" s="195" t="str">
        <f>VLOOKUP($A179,'Institution Evaluation'!$A$56:$K$346,6,0)&amp;""</f>
        <v/>
      </c>
      <c r="G179" s="184" t="str">
        <f>VLOOKUP($A179,'Institution Evaluation'!$A$56:$K$346,7,0)&amp;""</f>
        <v>Yes</v>
      </c>
      <c r="H179" s="185" t="str">
        <f>VLOOKUP($A179,'Institution Evaluation'!$A$56:$K$346,8,0)&amp;""</f>
        <v/>
      </c>
      <c r="I179" s="186" t="str">
        <f>VLOOKUP($A179,'Institution Evaluation'!$A$56:$K$346,9,0)&amp;""</f>
        <v>Standard Importance</v>
      </c>
      <c r="J179" s="234" t="str">
        <f>VLOOKUP($A179,'Institution Evaluation'!$A$56:$K$346,10,0)&amp;""</f>
        <v/>
      </c>
      <c r="K179" s="187" t="str">
        <f>IF(VLOOKUP($A179,'Institution Evaluation'!$A$56:$K$346,10,0)=TRUE,"Yes","")</f>
        <v/>
      </c>
    </row>
    <row r="180" spans="1:11" ht="28.5" customHeight="1" x14ac:dyDescent="0.25">
      <c r="A180" s="32" t="s">
        <v>183</v>
      </c>
      <c r="B180" s="41" t="str">
        <f>VLOOKUP($A180,Questions!$A$2:$X$333,2,0)</f>
        <v>Can the institution extract a full or partial backup of data?</v>
      </c>
      <c r="C180" s="186" t="str">
        <f>VLOOKUP($A180,'Institution Evaluation'!$A$56:$K$346,3,0)&amp;""</f>
        <v>Yes</v>
      </c>
      <c r="D180" s="186" t="str">
        <f>VLOOKUP($A180,'Institution Evaluation'!$A$56:$K$346,4,0)&amp;""</f>
        <v>Data can be exported upon request, and full or partial backups can be extracted.</v>
      </c>
      <c r="E180" s="192" t="str">
        <f>VLOOKUP($A180,'Institution Evaluation'!$A$56:$K$346,5,0)&amp;""</f>
        <v>Provide a general summary of how full and partial backups of data can be extracted.</v>
      </c>
      <c r="F180" s="195" t="str">
        <f>VLOOKUP($A180,'Institution Evaluation'!$A$56:$K$346,6,0)&amp;""</f>
        <v/>
      </c>
      <c r="G180" s="184" t="str">
        <f>VLOOKUP($A180,'Institution Evaluation'!$A$56:$K$346,7,0)&amp;""</f>
        <v>Yes</v>
      </c>
      <c r="H180" s="185" t="str">
        <f>VLOOKUP($A180,'Institution Evaluation'!$A$56:$K$346,8,0)&amp;""</f>
        <v/>
      </c>
      <c r="I180" s="186" t="str">
        <f>VLOOKUP($A180,'Institution Evaluation'!$A$56:$K$346,9,0)&amp;""</f>
        <v>Standard Importance</v>
      </c>
      <c r="J180" s="234" t="str">
        <f>VLOOKUP($A180,'Institution Evaluation'!$A$56:$K$346,10,0)&amp;""</f>
        <v/>
      </c>
      <c r="K180" s="187" t="str">
        <f>IF(VLOOKUP($A180,'Institution Evaluation'!$A$56:$K$346,10,0)=TRUE,"Yes","")</f>
        <v/>
      </c>
    </row>
    <row r="181" spans="1:11" ht="42.75" customHeight="1" x14ac:dyDescent="0.25">
      <c r="A181" s="32" t="s">
        <v>185</v>
      </c>
      <c r="B181" s="41" t="str">
        <f>VLOOKUP($A181,Questions!$A$2:$X$333,2,0)</f>
        <v>Do current backups include all operating system software, utilities, security software, application software, and data files necessary for recovery?</v>
      </c>
      <c r="C181" s="186" t="str">
        <f>VLOOKUP($A181,'Institution Evaluation'!$A$56:$K$346,3,0)&amp;""</f>
        <v>Yes</v>
      </c>
      <c r="D181" s="186" t="str">
        <f>VLOOKUP($A181,'Institution Evaluation'!$A$56:$K$346,4,0)&amp;""</f>
        <v>Backup copies of information, software, and system images are taken regularly to support recovery, with procedures for maintaining and recovering customer data per documented SLAs. The BC/DR plan specifies re-deploying systems from backups.</v>
      </c>
      <c r="E181" s="192" t="str">
        <f>VLOOKUP($A181,'Institution Evaluation'!$A$56:$K$346,5,0)&amp;""</f>
        <v>Decribe your overall strategy to accomplish these elements.</v>
      </c>
      <c r="F181" s="195" t="str">
        <f>VLOOKUP($A181,'Institution Evaluation'!$A$56:$K$346,6,0)&amp;""</f>
        <v/>
      </c>
      <c r="G181" s="184" t="str">
        <f>VLOOKUP($A181,'Institution Evaluation'!$A$56:$K$346,7,0)&amp;""</f>
        <v>Yes</v>
      </c>
      <c r="H181" s="185" t="str">
        <f>VLOOKUP($A181,'Institution Evaluation'!$A$56:$K$346,8,0)&amp;""</f>
        <v/>
      </c>
      <c r="I181" s="186" t="str">
        <f>VLOOKUP($A181,'Institution Evaluation'!$A$56:$K$346,9,0)&amp;""</f>
        <v>Standard Importance</v>
      </c>
      <c r="J181" s="234" t="str">
        <f>VLOOKUP($A181,'Institution Evaluation'!$A$56:$K$346,10,0)&amp;""</f>
        <v/>
      </c>
      <c r="K181" s="187" t="str">
        <f>IF(VLOOKUP($A181,'Institution Evaluation'!$A$56:$K$346,10,0)=TRUE,"Yes","")</f>
        <v/>
      </c>
    </row>
    <row r="182" spans="1:11" ht="28.5" customHeight="1" x14ac:dyDescent="0.25">
      <c r="A182" s="32" t="s">
        <v>187</v>
      </c>
      <c r="B182" s="41" t="str">
        <f>VLOOKUP($A182,Questions!$A$2:$X$333,2,0)</f>
        <v>Are you performing off-site backups (i.e., digitally moved off site)?</v>
      </c>
      <c r="C182" s="186" t="str">
        <f>VLOOKUP($A182,'Institution Evaluation'!$A$56:$K$346,3,0)&amp;""</f>
        <v>Yes</v>
      </c>
      <c r="D182" s="186" t="str">
        <f>VLOOKUP($A182,'Institution Evaluation'!$A$56:$K$346,4,0)&amp;""</f>
        <v>Backups are stored in the cloud (Google Cloud Platform for TestGenius client data and Azure for company data).</v>
      </c>
      <c r="E182" s="192" t="str">
        <f>VLOOKUP($A182,'Institution Evaluation'!$A$56:$K$346,5,0)&amp;""</f>
        <v>Summarize your off-site backup strategy.</v>
      </c>
      <c r="F182" s="195" t="str">
        <f>VLOOKUP($A182,'Institution Evaluation'!$A$56:$K$346,6,0)&amp;""</f>
        <v/>
      </c>
      <c r="G182" s="184" t="str">
        <f>VLOOKUP($A182,'Institution Evaluation'!$A$56:$K$346,7,0)&amp;""</f>
        <v>Yes</v>
      </c>
      <c r="H182" s="185" t="str">
        <f>VLOOKUP($A182,'Institution Evaluation'!$A$56:$K$346,8,0)&amp;""</f>
        <v/>
      </c>
      <c r="I182" s="186" t="str">
        <f>VLOOKUP($A182,'Institution Evaluation'!$A$56:$K$346,9,0)&amp;""</f>
        <v>Standard Importance</v>
      </c>
      <c r="J182" s="234" t="str">
        <f>VLOOKUP($A182,'Institution Evaluation'!$A$56:$K$346,10,0)&amp;""</f>
        <v/>
      </c>
      <c r="K182" s="187" t="str">
        <f>IF(VLOOKUP($A182,'Institution Evaluation'!$A$56:$K$346,10,0)=TRUE,"Yes","")</f>
        <v/>
      </c>
    </row>
    <row r="183" spans="1:11" ht="28.5" customHeight="1" x14ac:dyDescent="0.25">
      <c r="A183" s="32" t="s">
        <v>189</v>
      </c>
      <c r="B183" s="41" t="str">
        <f>VLOOKUP($A183,Questions!$A$2:$X$333,2,0)</f>
        <v>Are physical backups taken off-site (i.e., physically moved off site)?</v>
      </c>
      <c r="C183" s="186" t="str">
        <f>VLOOKUP($A183,'Institution Evaluation'!$A$56:$K$346,3,0)&amp;""</f>
        <v>N/A</v>
      </c>
      <c r="D183" s="186" t="str">
        <f>VLOOKUP($A183,'Institution Evaluation'!$A$56:$K$346,4,0)&amp;""</f>
        <v>Backups are stored off-site in the cloud—TestGenius in Google Cloud Platform and corporate backups in Azure managed by our MSP. No external media/tapes are used for TestGenius/QAS backups.</v>
      </c>
      <c r="E183" s="192" t="str">
        <f>VLOOKUP($A183,'Institution Evaluation'!$A$56:$K$346,5,0)&amp;""</f>
        <v/>
      </c>
      <c r="F183" s="195" t="str">
        <f>VLOOKUP($A183,'Institution Evaluation'!$A$56:$K$346,6,0)&amp;""</f>
        <v/>
      </c>
      <c r="G183" s="184" t="str">
        <f>VLOOKUP($A183,'Institution Evaluation'!$A$56:$K$346,7,0)&amp;""</f>
        <v>Yes</v>
      </c>
      <c r="H183" s="185" t="str">
        <f>VLOOKUP($A183,'Institution Evaluation'!$A$56:$K$346,8,0)&amp;""</f>
        <v/>
      </c>
      <c r="I183" s="186" t="str">
        <f>VLOOKUP($A183,'Institution Evaluation'!$A$56:$K$346,9,0)&amp;""</f>
        <v>Standard Importance</v>
      </c>
      <c r="J183" s="234" t="str">
        <f>VLOOKUP($A183,'Institution Evaluation'!$A$56:$K$346,10,0)&amp;""</f>
        <v/>
      </c>
      <c r="K183" s="187" t="str">
        <f>IF(VLOOKUP($A183,'Institution Evaluation'!$A$56:$K$346,10,0)=TRUE,"Yes","")</f>
        <v/>
      </c>
    </row>
    <row r="184" spans="1:11" ht="15.05" customHeight="1" x14ac:dyDescent="0.25">
      <c r="A184" s="32" t="s">
        <v>192</v>
      </c>
      <c r="B184" s="41" t="str">
        <f>VLOOKUP($A184,Questions!$A$2:$X$333,2,0)</f>
        <v>Are data backups encrypted?</v>
      </c>
      <c r="C184" s="186" t="str">
        <f>VLOOKUP($A184,'Institution Evaluation'!$A$56:$K$346,3,0)&amp;""</f>
        <v>Yes</v>
      </c>
      <c r="D184" s="186" t="str">
        <f>VLOOKUP($A184,'Institution Evaluation'!$A$56:$K$346,4,0)&amp;""</f>
        <v>Encrypted at rest and in transit.</v>
      </c>
      <c r="E184" s="192" t="str">
        <f>VLOOKUP($A184,'Institution Evaluation'!$A$56:$K$346,5,0)&amp;""</f>
        <v>Summarize the encryption algorithm/strategy you are using to secure backups.</v>
      </c>
      <c r="F184" s="195" t="str">
        <f>VLOOKUP($A184,'Institution Evaluation'!$A$56:$K$346,6,0)&amp;""</f>
        <v/>
      </c>
      <c r="G184" s="184" t="str">
        <f>VLOOKUP($A184,'Institution Evaluation'!$A$56:$K$346,7,0)&amp;""</f>
        <v>Yes</v>
      </c>
      <c r="H184" s="185" t="str">
        <f>VLOOKUP($A184,'Institution Evaluation'!$A$56:$K$346,8,0)&amp;""</f>
        <v/>
      </c>
      <c r="I184" s="186" t="str">
        <f>VLOOKUP($A184,'Institution Evaluation'!$A$56:$K$346,9,0)&amp;""</f>
        <v>Minor Importance</v>
      </c>
      <c r="J184" s="234" t="str">
        <f>VLOOKUP($A184,'Institution Evaluation'!$A$56:$K$346,10,0)&amp;""</f>
        <v/>
      </c>
      <c r="K184" s="187" t="str">
        <f>IF(VLOOKUP($A184,'Institution Evaluation'!$A$56:$K$346,10,0)=TRUE,"Yes","")</f>
        <v/>
      </c>
    </row>
    <row r="185" spans="1:11" ht="71.2" customHeight="1" x14ac:dyDescent="0.25">
      <c r="A185" s="32" t="s">
        <v>194</v>
      </c>
      <c r="B185" s="41" t="str">
        <f>VLOOKUP($A185,Questions!$A$2:$X$333,2,0)</f>
        <v>Do you have a media handling process that is documented and currently implemented that meets established business needs and regulatory requirements, including end-of-life, repurposing, and data-sanitization procedures?</v>
      </c>
      <c r="C185" s="186" t="str">
        <f>VLOOKUP($A185,'Institution Evaluation'!$A$56:$K$346,3,0)&amp;""</f>
        <v>Yes</v>
      </c>
      <c r="D185" s="186" t="str">
        <f>VLOOKUP($A185,'Institution Evaluation'!$A$56:$K$346,4,0)&amp;""</f>
        <v>Documented policies are implemented: media and devices are securely wiped before reassignment, and at end‑of‑life drives are destroyed or processed via an e‑waste vendor with certificates retained for one year. Procedures reference NIST SP 800‑88 and require disposal in accordance with relevant laws and regulations.</v>
      </c>
      <c r="E185" s="192" t="str">
        <f>VLOOKUP($A185,'Institution Evaluation'!$A$56:$K$346,5,0)&amp;""</f>
        <v>Provide documented details of this process (link or attached).</v>
      </c>
      <c r="F185" s="195" t="str">
        <f>VLOOKUP($A185,'Institution Evaluation'!$A$56:$K$346,6,0)&amp;""</f>
        <v/>
      </c>
      <c r="G185" s="184" t="str">
        <f>VLOOKUP($A185,'Institution Evaluation'!$A$56:$K$346,7,0)&amp;""</f>
        <v>Yes</v>
      </c>
      <c r="H185" s="185" t="str">
        <f>VLOOKUP($A185,'Institution Evaluation'!$A$56:$K$346,8,0)&amp;""</f>
        <v/>
      </c>
      <c r="I185" s="186" t="str">
        <f>VLOOKUP($A185,'Institution Evaluation'!$A$56:$K$346,9,0)&amp;""</f>
        <v>Standard Importance</v>
      </c>
      <c r="J185" s="234" t="str">
        <f>VLOOKUP($A185,'Institution Evaluation'!$A$56:$K$346,10,0)&amp;""</f>
        <v/>
      </c>
      <c r="K185" s="187" t="str">
        <f>IF(VLOOKUP($A185,'Institution Evaluation'!$A$56:$K$346,10,0)=TRUE,"Yes","")</f>
        <v/>
      </c>
    </row>
    <row r="186" spans="1:11" ht="42.75" customHeight="1" x14ac:dyDescent="0.25">
      <c r="A186" s="32" t="s">
        <v>198</v>
      </c>
      <c r="B186" s="41" t="str">
        <f>VLOOKUP($A186,Questions!$A$2:$X$333,2,0)</f>
        <v>Does your staff (or third party) have access to institutional data (e.g., financial, PHI, or other sensitive information) through any means?</v>
      </c>
      <c r="C186" s="186" t="str">
        <f>VLOOKUP($A186,'Institution Evaluation'!$A$56:$K$346,3,0)&amp;""</f>
        <v>Yes</v>
      </c>
      <c r="D186" s="186" t="str">
        <f>VLOOKUP($A186,'Institution Evaluation'!$A$56:$K$346,4,0)&amp;""</f>
        <v>Authorized Biddle personnel may access customer data on a need-to-know basis (e.g., for troubleshooting) governed by the principle of least privilege with RBAC, and approved cloud hosting providers have access/host the data under written third‑party security requirements.</v>
      </c>
      <c r="E186" s="192" t="str">
        <f>VLOOKUP($A186,'Institution Evaluation'!$A$56:$K$346,5,0)&amp;""</f>
        <v>Summarize what access staff (or third parties) have to institutional data.</v>
      </c>
      <c r="F186" s="195" t="str">
        <f>VLOOKUP($A186,'Institution Evaluation'!$A$56:$K$346,6,0)&amp;""</f>
        <v/>
      </c>
      <c r="G186" s="184" t="str">
        <f>VLOOKUP($A186,'Institution Evaluation'!$A$56:$K$346,7,0)&amp;""</f>
        <v>No</v>
      </c>
      <c r="H186" s="185" t="str">
        <f>VLOOKUP($A186,'Institution Evaluation'!$A$56:$K$346,8,0)&amp;""</f>
        <v/>
      </c>
      <c r="I186" s="186" t="str">
        <f>VLOOKUP($A186,'Institution Evaluation'!$A$56:$K$346,9,0)&amp;""</f>
        <v>Standard Importance</v>
      </c>
      <c r="J186" s="234" t="str">
        <f>VLOOKUP($A186,'Institution Evaluation'!$A$56:$K$346,10,0)&amp;""</f>
        <v/>
      </c>
      <c r="K186" s="187" t="str">
        <f>IF(VLOOKUP($A186,'Institution Evaluation'!$A$56:$K$346,10,0)=TRUE,"Yes","")</f>
        <v/>
      </c>
    </row>
    <row r="187" spans="1:11" ht="45" customHeight="1" x14ac:dyDescent="0.25">
      <c r="A187" s="32" t="s">
        <v>207</v>
      </c>
      <c r="B187" s="41" t="str">
        <f>VLOOKUP($A187,Questions!$A$2:$X$333,2,0)</f>
        <v>Are involatile backup copies made according to predefined schedules and securely stored and protected?</v>
      </c>
      <c r="C187" s="186" t="str">
        <f>VLOOKUP($A187,'Institution Evaluation'!$A$56:$K$346,3,0)&amp;""</f>
        <v>Yes</v>
      </c>
      <c r="D187" s="186" t="str">
        <f>VLOOKUP($A187,'Institution Evaluation'!$A$56:$K$346,4,0)&amp;""</f>
        <v>Backups are configured to run daily with schedules maintained in the backup application, and copies are stored separately in GCP (product) and Azure (company), encrypted and managed/controlled by authorized teams; backup and restore capabilities are tested at least annually.</v>
      </c>
      <c r="E187" s="192" t="str">
        <f>VLOOKUP($A187,'Institution Evaluation'!$A$56:$K$346,5,0)&amp;""</f>
        <v>If your strategy uses different processes for services and data, ensure that all strategies are clearly stated and supported.</v>
      </c>
      <c r="F187" s="195" t="str">
        <f>VLOOKUP($A187,'Institution Evaluation'!$A$56:$K$346,6,0)&amp;""</f>
        <v/>
      </c>
      <c r="G187" s="184" t="str">
        <f>VLOOKUP($A187,'Institution Evaluation'!$A$56:$K$346,7,0)&amp;""</f>
        <v>Yes</v>
      </c>
      <c r="H187" s="185" t="str">
        <f>VLOOKUP($A187,'Institution Evaluation'!$A$56:$K$346,8,0)&amp;""</f>
        <v/>
      </c>
      <c r="I187" s="186" t="str">
        <f>VLOOKUP($A187,'Institution Evaluation'!$A$56:$K$346,9,0)&amp;""</f>
        <v>Minor Importance</v>
      </c>
      <c r="J187" s="234" t="str">
        <f>VLOOKUP($A187,'Institution Evaluation'!$A$56:$K$346,10,0)&amp;""</f>
        <v/>
      </c>
      <c r="K187" s="187" t="str">
        <f>IF(VLOOKUP($A187,'Institution Evaluation'!$A$56:$K$346,10,0)=TRUE,"Yes","")</f>
        <v/>
      </c>
    </row>
    <row r="188" spans="1:11" ht="71.2" customHeight="1" x14ac:dyDescent="0.25">
      <c r="A188" s="32" t="s">
        <v>209</v>
      </c>
      <c r="B188" s="41" t="str">
        <f>VLOOKUP($A188,Questions!$A$2:$X$333,2,0)</f>
        <v>Do you have a cryptographic key management process (generation, exchange, storage, safeguards, use, vetting, and replacement) that is documented and currently implemented, for all system components (e.g., database, system, web, etc.)?</v>
      </c>
      <c r="C188" s="186" t="str">
        <f>VLOOKUP($A188,'Institution Evaluation'!$A$56:$K$346,3,0)&amp;""</f>
        <v>Yes</v>
      </c>
      <c r="D188" s="186" t="str">
        <f>VLOOKUP($A188,'Institution Evaluation'!$A$56:$K$346,4,0)&amp;""</f>
        <v>Documented in our Cryptography Policy (aligned to NIST SP 800-57) with controlled access and defined algorithms plus rotation (up to 1 year for data-at-rest keys and certificates), and implemented across our environments—Biddle infrastructure keys are MSP-managed and TestGenius keys are managed in GCP using FIPS-validated cryptography.</v>
      </c>
      <c r="E188" s="192" t="str">
        <f>VLOOKUP($A188,'Institution Evaluation'!$A$56:$K$346,5,0)&amp;""</f>
        <v>Summarize your cryptographic key management process.</v>
      </c>
      <c r="F188" s="195" t="str">
        <f>VLOOKUP($A188,'Institution Evaluation'!$A$56:$K$346,6,0)&amp;""</f>
        <v/>
      </c>
      <c r="G188" s="184" t="str">
        <f>VLOOKUP($A188,'Institution Evaluation'!$A$56:$K$346,7,0)&amp;""</f>
        <v>Yes</v>
      </c>
      <c r="H188" s="185" t="str">
        <f>VLOOKUP($A188,'Institution Evaluation'!$A$56:$K$346,8,0)&amp;""</f>
        <v/>
      </c>
      <c r="I188" s="186" t="str">
        <f>VLOOKUP($A188,'Institution Evaluation'!$A$56:$K$346,9,0)&amp;""</f>
        <v>Minor Importance</v>
      </c>
      <c r="J188" s="234" t="str">
        <f>VLOOKUP($A188,'Institution Evaluation'!$A$56:$K$346,10,0)&amp;""</f>
        <v/>
      </c>
      <c r="K188" s="187" t="str">
        <f>IF(VLOOKUP($A188,'Institution Evaluation'!$A$56:$K$346,10,0)=TRUE,"Yes","")</f>
        <v/>
      </c>
    </row>
    <row r="189" spans="1:11" s="1" customFormat="1" ht="18" customHeight="1" x14ac:dyDescent="0.2">
      <c r="A189" s="28" t="str">
        <f>VLOOKUP(LEFT($A190,4),'Auto Responses'!$N$4:$O$38,2,0)&amp;""</f>
        <v xml:space="preserve"> Datacenter</v>
      </c>
      <c r="B189" s="38"/>
      <c r="C189" s="39"/>
      <c r="D189" s="39"/>
      <c r="E189" s="191"/>
      <c r="F189" s="179" t="s">
        <v>627</v>
      </c>
      <c r="G189" s="188" t="s">
        <v>622</v>
      </c>
      <c r="H189" s="188" t="s">
        <v>623</v>
      </c>
      <c r="I189" s="188" t="s">
        <v>624</v>
      </c>
      <c r="J189" s="188" t="s">
        <v>625</v>
      </c>
      <c r="K189" s="39"/>
    </row>
    <row r="190" spans="1:11" ht="90" customHeight="1" x14ac:dyDescent="0.25">
      <c r="A190" s="32" t="s">
        <v>240</v>
      </c>
      <c r="B190" s="41" t="str">
        <f>VLOOKUP($A190,Questions!$A$2:$X$333,2,0)</f>
        <v>Select your hosting option.</v>
      </c>
      <c r="C190" s="186" t="str">
        <f>VLOOKUP($A190,'Institution Evaluation'!$A$56:$K$346,3,0)&amp;""</f>
        <v>Hybrid/Other</v>
      </c>
      <c r="D190" s="186" t="str">
        <f>VLOOKUP($A190,'Institution Evaluation'!$A$56:$K$346,4,0)&amp;""</f>
        <v xml:space="preserve">Software as a Service (SaaS) hosted on Google Cloud Platform (GCP) in the United States. Azure for Corporate functions. </v>
      </c>
      <c r="E190" s="192" t="str">
        <f>VLOOKUP($A190,'Institution Evaluation'!$A$56:$K$346,5,0)&amp;""</f>
        <v/>
      </c>
      <c r="F190" s="195" t="str">
        <f>VLOOKUP($A190,'Institution Evaluation'!$A$56:$K$346,6,0)&amp;""</f>
        <v/>
      </c>
      <c r="G190" s="184" t="str">
        <f>VLOOKUP($A190,'Institution Evaluation'!$A$56:$K$346,7,0)&amp;""</f>
        <v>Not scored</v>
      </c>
      <c r="H190" s="185" t="str">
        <f>VLOOKUP($A190,'Institution Evaluation'!$A$56:$K$346,8,0)&amp;""</f>
        <v/>
      </c>
      <c r="I190" s="186" t="str">
        <f>VLOOKUP($A190,'Institution Evaluation'!$A$56:$K$346,9,0)&amp;""</f>
        <v/>
      </c>
      <c r="J190" s="234" t="str">
        <f>VLOOKUP($A190,'Institution Evaluation'!$A$56:$K$346,10,0)&amp;""</f>
        <v/>
      </c>
      <c r="K190" s="187" t="str">
        <f>IF(VLOOKUP($A190,'Institution Evaluation'!$A$56:$K$346,10,0)=TRUE,"Yes","")</f>
        <v/>
      </c>
    </row>
    <row r="191" spans="1:11" ht="28.5" customHeight="1" x14ac:dyDescent="0.25">
      <c r="A191" s="32" t="s">
        <v>242</v>
      </c>
      <c r="B191" s="41" t="str">
        <f>VLOOKUP($A191,Questions!$A$2:$X$333,2,0)</f>
        <v>Are you generally able to accommodate storing each institution's data within its geographic region?</v>
      </c>
      <c r="C191" s="186" t="str">
        <f>VLOOKUP($A191,'Institution Evaluation'!$A$56:$K$346,3,0)&amp;""</f>
        <v>No</v>
      </c>
      <c r="D191" s="186" t="str">
        <f>VLOOKUP($A191,'Institution Evaluation'!$A$56:$K$346,4,0)&amp;""</f>
        <v>Data is hosted in the USA (South Carolina) on Google Cloud Platform and we do not offer per‑institution regional hosting.</v>
      </c>
      <c r="E191" s="192" t="str">
        <f>VLOOKUP($A191,'Institution Evaluation'!$A$56:$K$346,5,0)&amp;""</f>
        <v>Under what circumstances would institutional data leave a designated region or regions?</v>
      </c>
      <c r="F191" s="195" t="str">
        <f>VLOOKUP($A191,'Institution Evaluation'!$A$56:$K$346,6,0)&amp;""</f>
        <v/>
      </c>
      <c r="G191" s="184" t="str">
        <f>VLOOKUP($A191,'Institution Evaluation'!$A$56:$K$346,7,0)&amp;""</f>
        <v>Yes</v>
      </c>
      <c r="H191" s="185" t="str">
        <f>VLOOKUP($A191,'Institution Evaluation'!$A$56:$K$346,8,0)&amp;""</f>
        <v/>
      </c>
      <c r="I191" s="186" t="str">
        <f>VLOOKUP($A191,'Institution Evaluation'!$A$56:$K$346,9,0)&amp;""</f>
        <v>Standard Importance</v>
      </c>
      <c r="J191" s="234" t="str">
        <f>VLOOKUP($A191,'Institution Evaluation'!$A$56:$K$346,10,0)&amp;""</f>
        <v/>
      </c>
      <c r="K191" s="187" t="str">
        <f>IF(VLOOKUP($A191,'Institution Evaluation'!$A$56:$K$346,10,0)=TRUE,"Yes","")</f>
        <v/>
      </c>
    </row>
    <row r="192" spans="1:11" s="1" customFormat="1" ht="18" customHeight="1" x14ac:dyDescent="0.2">
      <c r="A192" s="28" t="str">
        <f>VLOOKUP(LEFT($A193,4),'Auto Responses'!$N$4:$O$38,2,0)&amp;""</f>
        <v xml:space="preserve"> Firewalls, IDS, IPS, and Networking</v>
      </c>
      <c r="B192" s="38"/>
      <c r="C192" s="39"/>
      <c r="D192" s="39"/>
      <c r="E192" s="191"/>
      <c r="F192" s="179" t="s">
        <v>627</v>
      </c>
      <c r="G192" s="188" t="s">
        <v>622</v>
      </c>
      <c r="H192" s="188" t="s">
        <v>623</v>
      </c>
      <c r="I192" s="188" t="s">
        <v>624</v>
      </c>
      <c r="J192" s="188" t="s">
        <v>625</v>
      </c>
      <c r="K192" s="39"/>
    </row>
    <row r="193" spans="1:11" ht="28.5" customHeight="1" x14ac:dyDescent="0.25">
      <c r="A193" s="32" t="s">
        <v>268</v>
      </c>
      <c r="B193" s="41" t="str">
        <f>VLOOKUP($A193,Questions!$A$2:$X$333,2,0)</f>
        <v>Are you utilizing a stateful packet inspection (SPI) firewall?*</v>
      </c>
      <c r="C193" s="186" t="str">
        <f>VLOOKUP($A193,'Institution Evaluation'!$A$56:$K$346,3,0)&amp;""</f>
        <v>Yes</v>
      </c>
      <c r="D193" s="186" t="str">
        <f>VLOOKUP($A193,'Institution Evaluation'!$A$56:$K$346,4,0)&amp;""</f>
        <v/>
      </c>
      <c r="E193" s="192" t="str">
        <f>VLOOKUP($A193,'Institution Evaluation'!$A$56:$K$346,5,0)&amp;""</f>
        <v>Describe the currently implemented SPI firewall.</v>
      </c>
      <c r="F193" s="195" t="str">
        <f>VLOOKUP($A193,'Institution Evaluation'!$A$56:$K$346,6,0)&amp;""</f>
        <v/>
      </c>
      <c r="G193" s="184" t="str">
        <f>VLOOKUP($A193,'Institution Evaluation'!$A$56:$K$346,7,0)&amp;""</f>
        <v>Yes</v>
      </c>
      <c r="H193" s="185" t="str">
        <f>VLOOKUP($A193,'Institution Evaluation'!$A$56:$K$346,8,0)&amp;""</f>
        <v/>
      </c>
      <c r="I193" s="186" t="str">
        <f>VLOOKUP($A193,'Institution Evaluation'!$A$56:$K$346,9,0)&amp;""</f>
        <v>Critical Importance</v>
      </c>
      <c r="J193" s="234" t="str">
        <f>VLOOKUP($A193,'Institution Evaluation'!$A$56:$K$346,10,0)&amp;""</f>
        <v/>
      </c>
      <c r="K193" s="187" t="str">
        <f>IF(VLOOKUP($A193,'Institution Evaluation'!$A$56:$K$346,10,0)=TRUE,"Yes","")</f>
        <v/>
      </c>
    </row>
    <row r="194" spans="1:11" ht="28.5" customHeight="1" x14ac:dyDescent="0.25">
      <c r="A194" s="32" t="s">
        <v>269</v>
      </c>
      <c r="B194" s="41" t="str">
        <f>VLOOKUP($A194,Questions!$A$2:$X$333,2,0)</f>
        <v>Do you have a documented policy for firewall change requests?*</v>
      </c>
      <c r="C194" s="186" t="str">
        <f>VLOOKUP($A194,'Institution Evaluation'!$A$56:$K$346,3,0)&amp;""</f>
        <v>Yes</v>
      </c>
      <c r="D194" s="186" t="str">
        <f>VLOOKUP($A194,'Institution Evaluation'!$A$56:$K$346,4,0)&amp;""</f>
        <v>Firewall rule changes follow a formal change management process with documented tickets and approvals and are performed only by authorized personnel per the Operations Security Policy and configuration/hardening standards.</v>
      </c>
      <c r="E194" s="192" t="str">
        <f>VLOOKUP($A194,'Institution Evaluation'!$A$56:$K$346,5,0)&amp;""</f>
        <v>Describe your documented firewall change request policy.</v>
      </c>
      <c r="F194" s="195" t="str">
        <f>VLOOKUP($A194,'Institution Evaluation'!$A$56:$K$346,6,0)&amp;""</f>
        <v/>
      </c>
      <c r="G194" s="184" t="str">
        <f>VLOOKUP($A194,'Institution Evaluation'!$A$56:$K$346,7,0)&amp;""</f>
        <v>Yes</v>
      </c>
      <c r="H194" s="185" t="str">
        <f>VLOOKUP($A194,'Institution Evaluation'!$A$56:$K$346,8,0)&amp;""</f>
        <v/>
      </c>
      <c r="I194" s="186" t="str">
        <f>VLOOKUP($A194,'Institution Evaluation'!$A$56:$K$346,9,0)&amp;""</f>
        <v>Critical Importance</v>
      </c>
      <c r="J194" s="234" t="str">
        <f>VLOOKUP($A194,'Institution Evaluation'!$A$56:$K$346,10,0)&amp;""</f>
        <v/>
      </c>
      <c r="K194" s="187" t="str">
        <f>IF(VLOOKUP($A194,'Institution Evaluation'!$A$56:$K$346,10,0)=TRUE,"Yes","")</f>
        <v/>
      </c>
    </row>
    <row r="195" spans="1:11" ht="28.5" customHeight="1" x14ac:dyDescent="0.25">
      <c r="A195" s="32" t="s">
        <v>271</v>
      </c>
      <c r="B195" s="41" t="str">
        <f>VLOOKUP($A195,Questions!$A$2:$X$333,2,0)</f>
        <v>Have you implemented an intrusion detection system (network-based)?*</v>
      </c>
      <c r="C195" s="186" t="str">
        <f>VLOOKUP($A195,'Institution Evaluation'!$A$56:$K$346,3,0)&amp;""</f>
        <v>Yes</v>
      </c>
      <c r="D195" s="186" t="str">
        <f>VLOOKUP($A195,'Institution Evaluation'!$A$56:$K$346,4,0)&amp;""</f>
        <v>Network intrusion detection is provided via firewalls configured with IDS/IPS capabilities, which are actively monitored.</v>
      </c>
      <c r="E195" s="192" t="str">
        <f>VLOOKUP($A195,'Institution Evaluation'!$A$56:$K$346,5,0)&amp;""</f>
        <v>Describe the currently implemented IDS.</v>
      </c>
      <c r="F195" s="195" t="str">
        <f>VLOOKUP($A195,'Institution Evaluation'!$A$56:$K$346,6,0)&amp;""</f>
        <v/>
      </c>
      <c r="G195" s="184" t="str">
        <f>VLOOKUP($A195,'Institution Evaluation'!$A$56:$K$346,7,0)&amp;""</f>
        <v>Yes</v>
      </c>
      <c r="H195" s="185" t="str">
        <f>VLOOKUP($A195,'Institution Evaluation'!$A$56:$K$346,8,0)&amp;""</f>
        <v/>
      </c>
      <c r="I195" s="186" t="str">
        <f>VLOOKUP($A195,'Institution Evaluation'!$A$56:$K$346,9,0)&amp;""</f>
        <v>Critical Importance</v>
      </c>
      <c r="J195" s="234" t="str">
        <f>VLOOKUP($A195,'Institution Evaluation'!$A$56:$K$346,10,0)&amp;""</f>
        <v/>
      </c>
      <c r="K195" s="187" t="str">
        <f>IF(VLOOKUP($A195,'Institution Evaluation'!$A$56:$K$346,10,0)=TRUE,"Yes","")</f>
        <v/>
      </c>
    </row>
    <row r="196" spans="1:11" ht="15.05" customHeight="1" x14ac:dyDescent="0.25">
      <c r="A196" s="32" t="s">
        <v>273</v>
      </c>
      <c r="B196" s="41" t="str">
        <f>VLOOKUP($A196,Questions!$A$2:$X$333,2,0)</f>
        <v>Do you employ host-based intrusion detection?*</v>
      </c>
      <c r="C196" s="186" t="str">
        <f>VLOOKUP($A196,'Institution Evaluation'!$A$56:$K$346,3,0)&amp;""</f>
        <v>Yes</v>
      </c>
      <c r="D196" s="186" t="str">
        <f>VLOOKUP($A196,'Institution Evaluation'!$A$56:$K$346,4,0)&amp;""</f>
        <v>Automated IDS/IPS are deployed on endpoints and servers, with file integrity monitoring on production systems, and alerts are monitored by our third-party partner.</v>
      </c>
      <c r="E196" s="192" t="str">
        <f>VLOOKUP($A196,'Institution Evaluation'!$A$56:$K$346,5,0)&amp;""</f>
        <v>Describe the currently implemented host-based IDS solution(s).</v>
      </c>
      <c r="F196" s="195" t="str">
        <f>VLOOKUP($A196,'Institution Evaluation'!$A$56:$K$346,6,0)&amp;""</f>
        <v/>
      </c>
      <c r="G196" s="184" t="str">
        <f>VLOOKUP($A196,'Institution Evaluation'!$A$56:$K$346,7,0)&amp;""</f>
        <v>Yes</v>
      </c>
      <c r="H196" s="185" t="str">
        <f>VLOOKUP($A196,'Institution Evaluation'!$A$56:$K$346,8,0)&amp;""</f>
        <v/>
      </c>
      <c r="I196" s="186" t="str">
        <f>VLOOKUP($A196,'Institution Evaluation'!$A$56:$K$346,9,0)&amp;""</f>
        <v>Critical Importance</v>
      </c>
      <c r="J196" s="234" t="str">
        <f>VLOOKUP($A196,'Institution Evaluation'!$A$56:$K$346,10,0)&amp;""</f>
        <v/>
      </c>
      <c r="K196" s="187" t="str">
        <f>IF(VLOOKUP($A196,'Institution Evaluation'!$A$56:$K$346,10,0)=TRUE,"Yes","")</f>
        <v/>
      </c>
    </row>
    <row r="197" spans="1:11" ht="28.5" customHeight="1" x14ac:dyDescent="0.25">
      <c r="A197" s="32" t="s">
        <v>275</v>
      </c>
      <c r="B197" s="41" t="str">
        <f>VLOOKUP($A197,Questions!$A$2:$X$333,2,0)</f>
        <v>Are audit logs available for all changes to the network, firewall, IDS, and IPS systems?*</v>
      </c>
      <c r="C197" s="186" t="str">
        <f>VLOOKUP($A197,'Institution Evaluation'!$A$56:$K$346,3,0)&amp;""</f>
        <v>Yes</v>
      </c>
      <c r="D197" s="186" t="str">
        <f>VLOOKUP($A197,'Institution Evaluation'!$A$56:$K$346,4,0)&amp;""</f>
        <v>Changes are logged per our standards ("log changes to organizational systems" and "log security settings changes"), with logs centralized in an MSP‑managed SIEM; firewall logs are monitored 24/7 by our SOC.</v>
      </c>
      <c r="E197" s="192" t="str">
        <f>VLOOKUP($A197,'Institution Evaluation'!$A$56:$K$346,5,0)&amp;""</f>
        <v>Describe your current network systems logging strategy.</v>
      </c>
      <c r="F197" s="195" t="str">
        <f>VLOOKUP($A197,'Institution Evaluation'!$A$56:$K$346,6,0)&amp;""</f>
        <v/>
      </c>
      <c r="G197" s="184" t="str">
        <f>VLOOKUP($A197,'Institution Evaluation'!$A$56:$K$346,7,0)&amp;""</f>
        <v>Yes</v>
      </c>
      <c r="H197" s="185" t="str">
        <f>VLOOKUP($A197,'Institution Evaluation'!$A$56:$K$346,8,0)&amp;""</f>
        <v/>
      </c>
      <c r="I197" s="186" t="str">
        <f>VLOOKUP($A197,'Institution Evaluation'!$A$56:$K$346,9,0)&amp;""</f>
        <v>Critical Importance</v>
      </c>
      <c r="J197" s="234" t="str">
        <f>VLOOKUP($A197,'Institution Evaluation'!$A$56:$K$346,10,0)&amp;""</f>
        <v/>
      </c>
      <c r="K197" s="187" t="str">
        <f>IF(VLOOKUP($A197,'Institution Evaluation'!$A$56:$K$346,10,0)=TRUE,"Yes","")</f>
        <v/>
      </c>
    </row>
    <row r="198" spans="1:11" ht="28.5" customHeight="1" x14ac:dyDescent="0.25">
      <c r="A198" s="32" t="s">
        <v>283</v>
      </c>
      <c r="B198" s="41" t="str">
        <f>VLOOKUP($A198,Questions!$A$2:$X$333,2,0)</f>
        <v>Are you employing any next-generation persistent threat (NGPT) monitoring?</v>
      </c>
      <c r="C198" s="186" t="str">
        <f>VLOOKUP($A198,'Institution Evaluation'!$A$56:$K$346,3,0)&amp;""</f>
        <v>Yes</v>
      </c>
      <c r="D198" s="186" t="str">
        <f>VLOOKUP($A198,'Institution Evaluation'!$A$56:$K$346,4,0)&amp;""</f>
        <v>Next‑generation persistent threat (NGPT) monitoring is in place, alongside automated IDS/IPS and monitoring via a third‑party SOC looking for advanced threats.</v>
      </c>
      <c r="E198" s="192" t="str">
        <f>VLOOKUP($A198,'Institution Evaluation'!$A$56:$K$346,5,0)&amp;""</f>
        <v>Describe your NGPT monitoring strategy.</v>
      </c>
      <c r="F198" s="195" t="str">
        <f>VLOOKUP($A198,'Institution Evaluation'!$A$56:$K$346,6,0)&amp;""</f>
        <v/>
      </c>
      <c r="G198" s="184" t="str">
        <f>VLOOKUP($A198,'Institution Evaluation'!$A$56:$K$346,7,0)&amp;""</f>
        <v>Yes</v>
      </c>
      <c r="H198" s="185" t="str">
        <f>VLOOKUP($A198,'Institution Evaluation'!$A$56:$K$346,8,0)&amp;""</f>
        <v/>
      </c>
      <c r="I198" s="186" t="str">
        <f>VLOOKUP($A198,'Institution Evaluation'!$A$56:$K$346,9,0)&amp;""</f>
        <v>Standard Importance</v>
      </c>
      <c r="J198" s="234" t="str">
        <f>VLOOKUP($A198,'Institution Evaluation'!$A$56:$K$346,10,0)&amp;""</f>
        <v/>
      </c>
      <c r="K198" s="187" t="str">
        <f>IF(VLOOKUP($A198,'Institution Evaluation'!$A$56:$K$346,10,0)=TRUE,"Yes","")</f>
        <v/>
      </c>
    </row>
    <row r="199" spans="1:11" s="1" customFormat="1" ht="18" customHeight="1" x14ac:dyDescent="0.2">
      <c r="A199" s="28" t="str">
        <f>VLOOKUP(LEFT($A200,4),'Auto Responses'!$N$4:$O$38,2,0)&amp;""</f>
        <v xml:space="preserve"> Policies, Processes, and Procedures</v>
      </c>
      <c r="B199" s="38"/>
      <c r="C199" s="39"/>
      <c r="D199" s="39"/>
      <c r="E199" s="191"/>
      <c r="F199" s="179" t="s">
        <v>627</v>
      </c>
      <c r="G199" s="188" t="s">
        <v>622</v>
      </c>
      <c r="H199" s="188" t="s">
        <v>623</v>
      </c>
      <c r="I199" s="188" t="s">
        <v>624</v>
      </c>
      <c r="J199" s="188" t="s">
        <v>625</v>
      </c>
      <c r="K199" s="39"/>
    </row>
    <row r="200" spans="1:11" ht="45" customHeight="1" x14ac:dyDescent="0.25">
      <c r="A200" s="32" t="s">
        <v>109</v>
      </c>
      <c r="B200" s="41" t="str">
        <f>VLOOKUP($A200,Questions!$A$2:$X$333,2,0)</f>
        <v>Is your company subject to the institution's geographic region's laws and regulations?*</v>
      </c>
      <c r="C200" s="186" t="str">
        <f>VLOOKUP($A200,'Institution Evaluation'!$A$56:$K$346,3,0)&amp;""</f>
        <v>Yes</v>
      </c>
      <c r="D200" s="186" t="str">
        <f>VLOOKUP($A200,'Institution Evaluation'!$A$56:$K$346,4,0)&amp;""</f>
        <v>Legal matters are governed by California and U.S. law, and operations are conducted in compliance with applicable local, state, and federal regulations.</v>
      </c>
      <c r="E200" s="192" t="str">
        <f>VLOOKUP($A200,'Institution Evaluation'!$A$56:$K$346,5,0)&amp;""</f>
        <v>State the country that governs and regulates your company.</v>
      </c>
      <c r="F200" s="195" t="str">
        <f>VLOOKUP($A200,'Institution Evaluation'!$A$56:$K$346,6,0)&amp;""</f>
        <v/>
      </c>
      <c r="G200" s="184" t="str">
        <f>VLOOKUP($A200,'Institution Evaluation'!$A$56:$K$346,7,0)&amp;""</f>
        <v>Yes</v>
      </c>
      <c r="H200" s="185" t="str">
        <f>VLOOKUP($A200,'Institution Evaluation'!$A$56:$K$346,8,0)&amp;""</f>
        <v/>
      </c>
      <c r="I200" s="186" t="str">
        <f>VLOOKUP($A200,'Institution Evaluation'!$A$56:$K$346,9,0)&amp;""</f>
        <v>Critical Importance</v>
      </c>
      <c r="J200" s="234" t="str">
        <f>VLOOKUP($A200,'Institution Evaluation'!$A$56:$K$346,10,0)&amp;""</f>
        <v/>
      </c>
      <c r="K200" s="187" t="str">
        <f>IF(VLOOKUP($A200,'Institution Evaluation'!$A$56:$K$346,10,0)=TRUE,"Yes","")</f>
        <v/>
      </c>
    </row>
    <row r="201" spans="1:11" ht="28.5" customHeight="1" x14ac:dyDescent="0.25">
      <c r="A201" s="32" t="s">
        <v>111</v>
      </c>
      <c r="B201" s="41" t="str">
        <f>VLOOKUP($A201,Questions!$A$2:$X$333,2,0)</f>
        <v>Can you accommodate encryption requirements using open standards?</v>
      </c>
      <c r="C201" s="186" t="str">
        <f>VLOOKUP($A201,'Institution Evaluation'!$A$56:$K$346,3,0)&amp;""</f>
        <v>Yes</v>
      </c>
      <c r="D201" s="186" t="str">
        <f>VLOOKUP($A201,'Institution Evaluation'!$A$56:$K$346,4,0)&amp;""</f>
        <v>Encryption uses NIST-approved, industry-standard algorithms and protocols—such as AES-256 for data at rest and TLS v1.2/v1.3 for data in transit—per our Cryptography Policy; proprietary or deprecated cryptography is not used.</v>
      </c>
      <c r="E201" s="192" t="str">
        <f>VLOOKUP($A201,'Institution Evaluation'!$A$56:$K$346,5,0)&amp;""</f>
        <v/>
      </c>
      <c r="F201" s="195" t="str">
        <f>VLOOKUP($A201,'Institution Evaluation'!$A$56:$K$346,6,0)&amp;""</f>
        <v/>
      </c>
      <c r="G201" s="184" t="str">
        <f>VLOOKUP($A201,'Institution Evaluation'!$A$56:$K$346,7,0)&amp;""</f>
        <v>Yes</v>
      </c>
      <c r="H201" s="185" t="str">
        <f>VLOOKUP($A201,'Institution Evaluation'!$A$56:$K$346,8,0)&amp;""</f>
        <v/>
      </c>
      <c r="I201" s="186" t="str">
        <f>VLOOKUP($A201,'Institution Evaluation'!$A$56:$K$346,9,0)&amp;""</f>
        <v>Standard Importance</v>
      </c>
      <c r="J201" s="234" t="str">
        <f>VLOOKUP($A201,'Institution Evaluation'!$A$56:$K$346,10,0)&amp;""</f>
        <v/>
      </c>
      <c r="K201" s="187" t="str">
        <f>IF(VLOOKUP($A201,'Institution Evaluation'!$A$56:$K$346,10,0)=TRUE,"Yes","")</f>
        <v/>
      </c>
    </row>
    <row r="202" spans="1:11" ht="28.5" customHeight="1" x14ac:dyDescent="0.25">
      <c r="A202" s="32" t="s">
        <v>122</v>
      </c>
      <c r="B202" s="41" t="str">
        <f>VLOOKUP($A202,Questions!$A$2:$X$333,2,0)</f>
        <v>Will you comply with applicable breach notification laws?</v>
      </c>
      <c r="C202" s="186" t="str">
        <f>VLOOKUP($A202,'Institution Evaluation'!$A$56:$K$346,3,0)&amp;""</f>
        <v>Yes</v>
      </c>
      <c r="D202" s="186" t="str">
        <f>VLOOKUP($A202,'Institution Evaluation'!$A$56:$K$346,4,0)&amp;""</f>
        <v>Incident reporting is aligned with regulatory requirements and incidents are reported as required by law. Our incident response plan includes legal requirements for reporting compromises, and the CISO maintains compliance with data privacy laws (e.g., GDPR, CCPA).</v>
      </c>
      <c r="E202" s="192" t="str">
        <f>VLOOKUP($A202,'Institution Evaluation'!$A$56:$K$346,5,0)&amp;""</f>
        <v>State how quickly the institution will be notified of a data breach or security incident.</v>
      </c>
      <c r="F202" s="195" t="str">
        <f>VLOOKUP($A202,'Institution Evaluation'!$A$56:$K$346,6,0)&amp;""</f>
        <v/>
      </c>
      <c r="G202" s="184" t="str">
        <f>VLOOKUP($A202,'Institution Evaluation'!$A$56:$K$346,7,0)&amp;""</f>
        <v>Yes</v>
      </c>
      <c r="H202" s="185" t="str">
        <f>VLOOKUP($A202,'Institution Evaluation'!$A$56:$K$346,8,0)&amp;""</f>
        <v/>
      </c>
      <c r="I202" s="186" t="str">
        <f>VLOOKUP($A202,'Institution Evaluation'!$A$56:$K$346,9,0)&amp;""</f>
        <v>Minor Importance</v>
      </c>
      <c r="J202" s="234" t="str">
        <f>VLOOKUP($A202,'Institution Evaluation'!$A$56:$K$346,10,0)&amp;""</f>
        <v/>
      </c>
      <c r="K202" s="187" t="str">
        <f>IF(VLOOKUP($A202,'Institution Evaluation'!$A$56:$K$346,10,0)=TRUE,"Yes","")</f>
        <v/>
      </c>
    </row>
    <row r="203" spans="1:11" ht="28.5" customHeight="1" x14ac:dyDescent="0.25">
      <c r="A203" s="32" t="s">
        <v>124</v>
      </c>
      <c r="B203" s="41" t="str">
        <f>VLOOKUP($A203,Questions!$A$2:$X$333,2,0)</f>
        <v>Do you have an information security awareness program?</v>
      </c>
      <c r="C203" s="186" t="str">
        <f>VLOOKUP($A203,'Institution Evaluation'!$A$56:$K$346,3,0)&amp;""</f>
        <v>Yes</v>
      </c>
      <c r="D203" s="186" t="str">
        <f>VLOOKUP($A203,'Institution Evaluation'!$A$56:$K$346,4,0)&amp;""</f>
        <v>Employees and relevant third-parties complete security awareness training at hire and annually, with management monitoring completion; we also provide ongoing updates and quarterly KnowBe4 modules (including additional training after phishing test failures) with role‑appropriate content such as developer-focused training.</v>
      </c>
      <c r="E203" s="192" t="str">
        <f>VLOOKUP($A203,'Institution Evaluation'!$A$56:$K$346,5,0)&amp;""</f>
        <v>Summarize your information security awareness program.</v>
      </c>
      <c r="F203" s="195" t="str">
        <f>VLOOKUP($A203,'Institution Evaluation'!$A$56:$K$346,6,0)&amp;""</f>
        <v/>
      </c>
      <c r="G203" s="184" t="str">
        <f>VLOOKUP($A203,'Institution Evaluation'!$A$56:$K$346,7,0)&amp;""</f>
        <v>Yes</v>
      </c>
      <c r="H203" s="185" t="str">
        <f>VLOOKUP($A203,'Institution Evaluation'!$A$56:$K$346,8,0)&amp;""</f>
        <v/>
      </c>
      <c r="I203" s="186" t="str">
        <f>VLOOKUP($A203,'Institution Evaluation'!$A$56:$K$346,9,0)&amp;""</f>
        <v>Minor Importance</v>
      </c>
      <c r="J203" s="234" t="str">
        <f>VLOOKUP($A203,'Institution Evaluation'!$A$56:$K$346,10,0)&amp;""</f>
        <v/>
      </c>
      <c r="K203" s="187" t="str">
        <f>IF(VLOOKUP($A203,'Institution Evaluation'!$A$56:$K$346,10,0)=TRUE,"Yes","")</f>
        <v/>
      </c>
    </row>
    <row r="204" spans="1:11" ht="28.5" customHeight="1" x14ac:dyDescent="0.25">
      <c r="A204" s="32" t="s">
        <v>126</v>
      </c>
      <c r="B204" s="41" t="str">
        <f>VLOOKUP($A204,Questions!$A$2:$X$333,2,0)</f>
        <v>Is security awareness training mandatory for all employees?</v>
      </c>
      <c r="C204" s="186" t="str">
        <f>VLOOKUP($A204,'Institution Evaluation'!$A$56:$K$346,3,0)&amp;""</f>
        <v>Yes</v>
      </c>
      <c r="D204" s="186" t="str">
        <f>VLOOKUP($A204,'Institution Evaluation'!$A$56:$K$346,4,0)&amp;""</f>
        <v>Security awareness training is required for all employees at hire and annually, and completion is monitored for compliance.</v>
      </c>
      <c r="E204" s="192" t="str">
        <f>VLOOKUP($A204,'Institution Evaluation'!$A$56:$K$346,5,0)&amp;""</f>
        <v>Summarize your security awareness training content and state how frequently employees are required to undergo security awareness training.</v>
      </c>
      <c r="F204" s="195" t="str">
        <f>VLOOKUP($A204,'Institution Evaluation'!$A$56:$K$346,6,0)&amp;""</f>
        <v/>
      </c>
      <c r="G204" s="184" t="str">
        <f>VLOOKUP($A204,'Institution Evaluation'!$A$56:$K$346,7,0)&amp;""</f>
        <v>Yes</v>
      </c>
      <c r="H204" s="185" t="str">
        <f>VLOOKUP($A204,'Institution Evaluation'!$A$56:$K$346,8,0)&amp;""</f>
        <v/>
      </c>
      <c r="I204" s="186" t="str">
        <f>VLOOKUP($A204,'Institution Evaluation'!$A$56:$K$346,9,0)&amp;""</f>
        <v>Minor Importance</v>
      </c>
      <c r="J204" s="234" t="str">
        <f>VLOOKUP($A204,'Institution Evaluation'!$A$56:$K$346,10,0)&amp;""</f>
        <v/>
      </c>
      <c r="K204" s="187" t="str">
        <f>IF(VLOOKUP($A204,'Institution Evaluation'!$A$56:$K$346,10,0)=TRUE,"Yes","")</f>
        <v/>
      </c>
    </row>
    <row r="205" spans="1:11" ht="42.75" customHeight="1" x14ac:dyDescent="0.25">
      <c r="A205" s="32" t="s">
        <v>130</v>
      </c>
      <c r="B205" s="41" t="str">
        <f>VLOOKUP($A205,Questions!$A$2:$X$333,2,0)</f>
        <v>Do you have documented, and currently implemented, internal audit processes and procedures?</v>
      </c>
      <c r="C205" s="186" t="str">
        <f>VLOOKUP($A205,'Institution Evaluation'!$A$56:$K$346,3,0)&amp;""</f>
        <v>Yes</v>
      </c>
      <c r="D205" s="186" t="str">
        <f>VLOOKUP($A205,'Institution Evaluation'!$A$56:$K$346,4,0)&amp;""</f>
        <v>Processes are documented in our Written Information Security Program (WISP). They are implemented through internal audits led by Biddle personnel with audit reports on demand, monthly SIEM reviews with our MSP, and quarterly reviews of controls and policies.</v>
      </c>
      <c r="E205" s="192" t="str">
        <f>VLOOKUP($A205,'Institution Evaluation'!$A$56:$K$346,5,0)&amp;""</f>
        <v>Summarize your internal audit processes and procedures.</v>
      </c>
      <c r="F205" s="195" t="str">
        <f>VLOOKUP($A205,'Institution Evaluation'!$A$56:$K$346,6,0)&amp;""</f>
        <v/>
      </c>
      <c r="G205" s="184" t="str">
        <f>VLOOKUP($A205,'Institution Evaluation'!$A$56:$K$346,7,0)&amp;""</f>
        <v>Yes</v>
      </c>
      <c r="H205" s="185" t="str">
        <f>VLOOKUP($A205,'Institution Evaluation'!$A$56:$K$346,8,0)&amp;""</f>
        <v/>
      </c>
      <c r="I205" s="186" t="str">
        <f>VLOOKUP($A205,'Institution Evaluation'!$A$56:$K$346,9,0)&amp;""</f>
        <v>Minor Importance</v>
      </c>
      <c r="J205" s="234" t="str">
        <f>VLOOKUP($A205,'Institution Evaluation'!$A$56:$K$346,10,0)&amp;""</f>
        <v/>
      </c>
      <c r="K205" s="187" t="str">
        <f>IF(VLOOKUP($A205,'Institution Evaluation'!$A$56:$K$346,10,0)=TRUE,"Yes","")</f>
        <v/>
      </c>
    </row>
    <row r="206" spans="1:11" ht="28.5" customHeight="1" x14ac:dyDescent="0.25">
      <c r="A206" s="32" t="s">
        <v>132</v>
      </c>
      <c r="B206" s="41" t="str">
        <f>VLOOKUP($A206,Questions!$A$2:$X$333,2,0)</f>
        <v>Does your organization have physical security controls and policies in place?</v>
      </c>
      <c r="C206" s="186" t="str">
        <f>VLOOKUP($A206,'Institution Evaluation'!$A$56:$K$346,3,0)&amp;""</f>
        <v>Yes</v>
      </c>
      <c r="D206" s="186" t="str">
        <f>VLOOKUP($A206,'Institution Evaluation'!$A$56:$K$346,4,0)&amp;""</f>
        <v>We maintain a formal Physical Security Policy covering entry controls and visitor management. Secure areas are monitored with cameras and intrusion detection where feasible, and production facilities include fire suppression, climate control, and emergency backup power.</v>
      </c>
      <c r="E206" s="192" t="str">
        <f>VLOOKUP($A206,'Institution Evaluation'!$A$56:$K$346,5,0)&amp;""</f>
        <v>Provide a copy of your physical security controls and policies along with this document (link or attached).</v>
      </c>
      <c r="F206" s="195" t="str">
        <f>VLOOKUP($A206,'Institution Evaluation'!$A$56:$K$346,6,0)&amp;""</f>
        <v/>
      </c>
      <c r="G206" s="184" t="str">
        <f>VLOOKUP($A206,'Institution Evaluation'!$A$56:$K$346,7,0)&amp;""</f>
        <v>Yes</v>
      </c>
      <c r="H206" s="185" t="str">
        <f>VLOOKUP($A206,'Institution Evaluation'!$A$56:$K$346,8,0)&amp;""</f>
        <v/>
      </c>
      <c r="I206" s="186" t="str">
        <f>VLOOKUP($A206,'Institution Evaluation'!$A$56:$K$346,9,0)&amp;""</f>
        <v>Minor Importance</v>
      </c>
      <c r="J206" s="234" t="str">
        <f>VLOOKUP($A206,'Institution Evaluation'!$A$56:$K$346,10,0)&amp;""</f>
        <v/>
      </c>
      <c r="K206" s="187" t="str">
        <f>IF(VLOOKUP($A206,'Institution Evaluation'!$A$56:$K$346,10,0)=TRUE,"Yes","")</f>
        <v/>
      </c>
    </row>
    <row r="207" spans="1:11" s="1" customFormat="1" ht="18" customHeight="1" x14ac:dyDescent="0.2">
      <c r="A207" s="28" t="str">
        <f>VLOOKUP(LEFT($A208,4),'Auto Responses'!$N$4:$O$38,2,0)&amp;""</f>
        <v xml:space="preserve"> Incident Handling</v>
      </c>
      <c r="B207" s="38"/>
      <c r="C207" s="39"/>
      <c r="D207" s="39"/>
      <c r="E207" s="191"/>
      <c r="F207" s="179" t="s">
        <v>627</v>
      </c>
      <c r="G207" s="188" t="s">
        <v>622</v>
      </c>
      <c r="H207" s="188" t="s">
        <v>623</v>
      </c>
      <c r="I207" s="188" t="s">
        <v>624</v>
      </c>
      <c r="J207" s="188" t="s">
        <v>625</v>
      </c>
      <c r="K207" s="39"/>
    </row>
    <row r="208" spans="1:11" ht="15.05" customHeight="1" x14ac:dyDescent="0.25">
      <c r="A208" s="32" t="s">
        <v>289</v>
      </c>
      <c r="B208" s="41" t="str">
        <f>VLOOKUP($A208,Questions!$A$2:$X$333,2,0)</f>
        <v>Do you have a formal incident response plan?</v>
      </c>
      <c r="C208" s="186" t="str">
        <f>VLOOKUP($A208,'Institution Evaluation'!$A$56:$K$346,3,0)&amp;""</f>
        <v>Yes</v>
      </c>
      <c r="D208" s="186" t="str">
        <f>VLOOKUP($A208,'Institution Evaluation'!$A$56:$K$346,4,0)&amp;""</f>
        <v>Formal, documented Incident Response Plan aligned with NIST 2.0; covers preparation, detection, analysis, containment, recovery, and reporting, and is tested at least annually.</v>
      </c>
      <c r="E208" s="192" t="str">
        <f>VLOOKUP($A208,'Institution Evaluation'!$A$56:$K$346,5,0)&amp;""</f>
        <v>Summarize or provide a link to your formal incident response plan.</v>
      </c>
      <c r="F208" s="195" t="str">
        <f>VLOOKUP($A208,'Institution Evaluation'!$A$56:$K$346,6,0)&amp;""</f>
        <v/>
      </c>
      <c r="G208" s="184" t="str">
        <f>VLOOKUP($A208,'Institution Evaluation'!$A$56:$K$346,7,0)&amp;""</f>
        <v>Yes</v>
      </c>
      <c r="H208" s="185" t="str">
        <f>VLOOKUP($A208,'Institution Evaluation'!$A$56:$K$346,8,0)&amp;""</f>
        <v/>
      </c>
      <c r="I208" s="186" t="str">
        <f>VLOOKUP($A208,'Institution Evaluation'!$A$56:$K$346,9,0)&amp;""</f>
        <v>Standard Importance</v>
      </c>
      <c r="J208" s="234" t="str">
        <f>VLOOKUP($A208,'Institution Evaluation'!$A$56:$K$346,10,0)&amp;""</f>
        <v/>
      </c>
      <c r="K208" s="187" t="str">
        <f>IF(VLOOKUP($A208,'Institution Evaluation'!$A$56:$K$346,10,0)=TRUE,"Yes","")</f>
        <v/>
      </c>
    </row>
    <row r="209" spans="1:11" ht="28.5" customHeight="1" x14ac:dyDescent="0.25">
      <c r="A209" s="32" t="s">
        <v>291</v>
      </c>
      <c r="B209" s="41" t="str">
        <f>VLOOKUP($A209,Questions!$A$2:$X$333,2,0)</f>
        <v>Do you either have an internal incident response team or retain an external team?</v>
      </c>
      <c r="C209" s="186" t="str">
        <f>VLOOKUP($A209,'Institution Evaluation'!$A$56:$K$346,3,0)&amp;""</f>
        <v>Yes</v>
      </c>
      <c r="D209" s="186" t="str">
        <f>VLOOKUP($A209,'Institution Evaluation'!$A$56:$K$346,4,0)&amp;""</f>
        <v>Internal 24/7 response personnel are supplemented by our MSP security team, which monitors systems and will work to immediately mitigate any risk and notify us.</v>
      </c>
      <c r="E209" s="192" t="str">
        <f>VLOOKUP($A209,'Institution Evaluation'!$A$56:$K$346,5,0)&amp;""</f>
        <v>Summarize your incident response and reporting processes.</v>
      </c>
      <c r="F209" s="195" t="str">
        <f>VLOOKUP($A209,'Institution Evaluation'!$A$56:$K$346,6,0)&amp;""</f>
        <v/>
      </c>
      <c r="G209" s="184" t="str">
        <f>VLOOKUP($A209,'Institution Evaluation'!$A$56:$K$346,7,0)&amp;""</f>
        <v>Yes</v>
      </c>
      <c r="H209" s="185" t="str">
        <f>VLOOKUP($A209,'Institution Evaluation'!$A$56:$K$346,8,0)&amp;""</f>
        <v/>
      </c>
      <c r="I209" s="186" t="str">
        <f>VLOOKUP($A209,'Institution Evaluation'!$A$56:$K$346,9,0)&amp;""</f>
        <v>Minor Importance</v>
      </c>
      <c r="J209" s="234" t="str">
        <f>VLOOKUP($A209,'Institution Evaluation'!$A$56:$K$346,10,0)&amp;""</f>
        <v/>
      </c>
      <c r="K209" s="187" t="str">
        <f>IF(VLOOKUP($A209,'Institution Evaluation'!$A$56:$K$346,10,0)=TRUE,"Yes","")</f>
        <v/>
      </c>
    </row>
    <row r="210" spans="1:11" ht="28.5" customHeight="1" x14ac:dyDescent="0.25">
      <c r="A210" s="32" t="s">
        <v>293</v>
      </c>
      <c r="B210" s="41" t="str">
        <f>VLOOKUP($A210,Questions!$A$2:$X$333,2,0)</f>
        <v>Do you have the capability to respond to incidents on a 24 x 7 x 365 basis?</v>
      </c>
      <c r="C210" s="186" t="str">
        <f>VLOOKUP($A210,'Institution Evaluation'!$A$56:$K$346,3,0)&amp;""</f>
        <v>Yes</v>
      </c>
      <c r="D210" s="186" t="str">
        <f>VLOOKUP($A210,'Institution Evaluation'!$A$56:$K$346,4,0)&amp;""</f>
        <v>Our Incident Response Plan designates 24/7 response personnel.</v>
      </c>
      <c r="E210" s="192" t="str">
        <f>VLOOKUP($A210,'Institution Evaluation'!$A$56:$K$346,5,0)&amp;""</f>
        <v>Summarize your internal approach or reference your third-party contractor.</v>
      </c>
      <c r="F210" s="195" t="str">
        <f>VLOOKUP($A210,'Institution Evaluation'!$A$56:$K$346,6,0)&amp;""</f>
        <v/>
      </c>
      <c r="G210" s="184" t="str">
        <f>VLOOKUP($A210,'Institution Evaluation'!$A$56:$K$346,7,0)&amp;""</f>
        <v>Yes</v>
      </c>
      <c r="H210" s="185" t="str">
        <f>VLOOKUP($A210,'Institution Evaluation'!$A$56:$K$346,8,0)&amp;""</f>
        <v/>
      </c>
      <c r="I210" s="186" t="str">
        <f>VLOOKUP($A210,'Institution Evaluation'!$A$56:$K$346,9,0)&amp;""</f>
        <v>Minor Importance</v>
      </c>
      <c r="J210" s="234" t="str">
        <f>VLOOKUP($A210,'Institution Evaluation'!$A$56:$K$346,10,0)&amp;""</f>
        <v/>
      </c>
      <c r="K210" s="187" t="str">
        <f>IF(VLOOKUP($A210,'Institution Evaluation'!$A$56:$K$346,10,0)=TRUE,"Yes","")</f>
        <v/>
      </c>
    </row>
    <row r="211" spans="1:11" ht="42.75" customHeight="1" x14ac:dyDescent="0.25">
      <c r="A211" s="32" t="s">
        <v>295</v>
      </c>
      <c r="B211" s="41" t="str">
        <f>VLOOKUP($A211,Questions!$A$2:$X$333,2,0)</f>
        <v>Do you carry cyber-risk insurance to protect against unforeseen service outages, data that is lost or stolen, and security incidents?</v>
      </c>
      <c r="C211" s="186" t="str">
        <f>VLOOKUP($A211,'Institution Evaluation'!$A$56:$K$346,3,0)&amp;""</f>
        <v>Yes</v>
      </c>
      <c r="D211" s="186" t="str">
        <f>VLOOKUP($A211,'Institution Evaluation'!$A$56:$K$346,4,0)&amp;""</f>
        <v>We carry cyber-risk insurance to protect against unforeseen service outages, data loss or theft, and security incidents.</v>
      </c>
      <c r="E211" s="192" t="str">
        <f>VLOOKUP($A211,'Institution Evaluation'!$A$56:$K$346,5,0)&amp;""</f>
        <v>Describe the coverage in place for this solution.</v>
      </c>
      <c r="F211" s="195" t="str">
        <f>VLOOKUP($A211,'Institution Evaluation'!$A$56:$K$346,6,0)&amp;""</f>
        <v/>
      </c>
      <c r="G211" s="184" t="str">
        <f>VLOOKUP($A211,'Institution Evaluation'!$A$56:$K$346,7,0)&amp;""</f>
        <v>Yes</v>
      </c>
      <c r="H211" s="185" t="str">
        <f>VLOOKUP($A211,'Institution Evaluation'!$A$56:$K$346,8,0)&amp;""</f>
        <v/>
      </c>
      <c r="I211" s="186" t="str">
        <f>VLOOKUP($A211,'Institution Evaluation'!$A$56:$K$346,9,0)&amp;""</f>
        <v>Minor Importance</v>
      </c>
      <c r="J211" s="234" t="str">
        <f>VLOOKUP($A211,'Institution Evaluation'!$A$56:$K$346,10,0)&amp;""</f>
        <v/>
      </c>
      <c r="K211" s="187" t="str">
        <f>IF(VLOOKUP($A211,'Institution Evaluation'!$A$56:$K$346,10,0)=TRUE,"Yes","")</f>
        <v/>
      </c>
    </row>
    <row r="212" spans="1:11" s="1" customFormat="1" ht="18" customHeight="1" x14ac:dyDescent="0.2">
      <c r="A212" s="28" t="str">
        <f>VLOOKUP(LEFT($A213,4),'Auto Responses'!$N$4:$O$38,2,0)&amp;""</f>
        <v xml:space="preserve"> Vulnerability Management</v>
      </c>
      <c r="B212" s="38"/>
      <c r="C212" s="39"/>
      <c r="D212" s="39"/>
      <c r="E212" s="191"/>
      <c r="F212" s="179" t="s">
        <v>627</v>
      </c>
      <c r="G212" s="188" t="s">
        <v>622</v>
      </c>
      <c r="H212" s="188" t="s">
        <v>623</v>
      </c>
      <c r="I212" s="188" t="s">
        <v>624</v>
      </c>
      <c r="J212" s="188" t="s">
        <v>625</v>
      </c>
      <c r="K212" s="39"/>
    </row>
    <row r="213" spans="1:11" ht="42.75" customHeight="1" x14ac:dyDescent="0.25">
      <c r="A213" s="32" t="s">
        <v>297</v>
      </c>
      <c r="B213" s="41" t="str">
        <f>VLOOKUP($A213,Questions!$A$2:$X$333,2,0)</f>
        <v>Are your systems and applications scanned with an authenticated user account for vulnerabilities (that are remediated) prior to new releases?*</v>
      </c>
      <c r="C213" s="186" t="str">
        <f>VLOOKUP($A213,'Institution Evaluation'!$A$56:$K$346,3,0)&amp;""</f>
        <v>Yes</v>
      </c>
      <c r="D213" s="186" t="str">
        <f>VLOOKUP($A213,'Institution Evaluation'!$A$56:$K$346,4,0)&amp;""</f>
        <v>Security testing and vulnerability scanning are performed before each release, and releases require completion of test plans with issues remediated; remediation follows defined timelines (e.g., Critical/High within 30 days).</v>
      </c>
      <c r="E213" s="192" t="str">
        <f>VLOOKUP($A213,'Institution Evaluation'!$A$56:$K$346,5,0)&amp;""</f>
        <v>Provide a brief description.</v>
      </c>
      <c r="F213" s="195" t="str">
        <f>VLOOKUP($A213,'Institution Evaluation'!$A$56:$K$346,6,0)&amp;""</f>
        <v/>
      </c>
      <c r="G213" s="184" t="str">
        <f>VLOOKUP($A213,'Institution Evaluation'!$A$56:$K$346,7,0)&amp;""</f>
        <v>Yes</v>
      </c>
      <c r="H213" s="185" t="str">
        <f>VLOOKUP($A213,'Institution Evaluation'!$A$56:$K$346,8,0)&amp;""</f>
        <v/>
      </c>
      <c r="I213" s="186" t="str">
        <f>VLOOKUP($A213,'Institution Evaluation'!$A$56:$K$346,9,0)&amp;""</f>
        <v>Critical Importance</v>
      </c>
      <c r="J213" s="234" t="str">
        <f>VLOOKUP($A213,'Institution Evaluation'!$A$56:$K$346,10,0)&amp;""</f>
        <v/>
      </c>
      <c r="K213" s="187" t="str">
        <f>IF(VLOOKUP($A213,'Institution Evaluation'!$A$56:$K$346,10,0)=TRUE,"Yes","")</f>
        <v/>
      </c>
    </row>
    <row r="214" spans="1:11" ht="28.5" customHeight="1" x14ac:dyDescent="0.25">
      <c r="A214" s="32" t="s">
        <v>299</v>
      </c>
      <c r="B214" s="41" t="str">
        <f>VLOOKUP($A214,Questions!$A$2:$X$333,2,0)</f>
        <v>Will you provide results of application and system vulnerability scans to the institution?*</v>
      </c>
      <c r="C214" s="186" t="str">
        <f>VLOOKUP($A214,'Institution Evaluation'!$A$56:$K$346,3,0)&amp;""</f>
        <v>Yes</v>
      </c>
      <c r="D214" s="186" t="str">
        <f>VLOOKUP($A214,'Institution Evaluation'!$A$56:$K$346,4,0)&amp;""</f>
        <v>Reports can be provided upon request.</v>
      </c>
      <c r="E214" s="192" t="str">
        <f>VLOOKUP($A214,'Institution Evaluation'!$A$56:$K$346,5,0)&amp;""</f>
        <v>Provide a reference to security scan documentation.</v>
      </c>
      <c r="F214" s="195" t="str">
        <f>VLOOKUP($A214,'Institution Evaluation'!$A$56:$K$346,6,0)&amp;""</f>
        <v/>
      </c>
      <c r="G214" s="184" t="str">
        <f>VLOOKUP($A214,'Institution Evaluation'!$A$56:$K$346,7,0)&amp;""</f>
        <v>Yes</v>
      </c>
      <c r="H214" s="185" t="str">
        <f>VLOOKUP($A214,'Institution Evaluation'!$A$56:$K$346,8,0)&amp;""</f>
        <v/>
      </c>
      <c r="I214" s="186" t="str">
        <f>VLOOKUP($A214,'Institution Evaluation'!$A$56:$K$346,9,0)&amp;""</f>
        <v>Critical Importance</v>
      </c>
      <c r="J214" s="234" t="str">
        <f>VLOOKUP($A214,'Institution Evaluation'!$A$56:$K$346,10,0)&amp;""</f>
        <v/>
      </c>
      <c r="K214" s="187" t="str">
        <f>IF(VLOOKUP($A214,'Institution Evaluation'!$A$56:$K$346,10,0)=TRUE,"Yes","")</f>
        <v/>
      </c>
    </row>
    <row r="215" spans="1:11" ht="28.5" customHeight="1" x14ac:dyDescent="0.25">
      <c r="A215" s="32" t="s">
        <v>303</v>
      </c>
      <c r="B215" s="41" t="str">
        <f>VLOOKUP($A215,Questions!$A$2:$X$333,2,0)</f>
        <v>Have your systems and applications had a third-party security assessment completed in the last year?</v>
      </c>
      <c r="C215" s="186" t="str">
        <f>VLOOKUP($A215,'Institution Evaluation'!$A$56:$K$346,3,0)&amp;""</f>
        <v>Yes</v>
      </c>
      <c r="D215" s="186" t="str">
        <f>VLOOKUP($A215,'Institution Evaluation'!$A$56:$K$346,4,0)&amp;""</f>
        <v>A third-party security assessment was completed within the past year, including an external penetration test.</v>
      </c>
      <c r="E215" s="192" t="str">
        <f>VLOOKUP($A215,'Institution Evaluation'!$A$56:$K$346,5,0)&amp;""</f>
        <v>Provide the results with this document (link or attached), if possible. State the date of the last completed third-party security assessment.</v>
      </c>
      <c r="F215" s="195" t="str">
        <f>VLOOKUP($A215,'Institution Evaluation'!$A$56:$K$346,6,0)&amp;""</f>
        <v/>
      </c>
      <c r="G215" s="184" t="str">
        <f>VLOOKUP($A215,'Institution Evaluation'!$A$56:$K$346,7,0)&amp;""</f>
        <v>Yes</v>
      </c>
      <c r="H215" s="185" t="str">
        <f>VLOOKUP($A215,'Institution Evaluation'!$A$56:$K$346,8,0)&amp;""</f>
        <v/>
      </c>
      <c r="I215" s="186" t="str">
        <f>VLOOKUP($A215,'Institution Evaluation'!$A$56:$K$346,9,0)&amp;""</f>
        <v>Standard Importance</v>
      </c>
      <c r="J215" s="234" t="str">
        <f>VLOOKUP($A215,'Institution Evaluation'!$A$56:$K$346,10,0)&amp;""</f>
        <v/>
      </c>
      <c r="K215" s="187" t="str">
        <f>IF(VLOOKUP($A215,'Institution Evaluation'!$A$56:$K$346,10,0)=TRUE,"Yes","")</f>
        <v/>
      </c>
    </row>
    <row r="216" spans="1:11" ht="28.5" customHeight="1" x14ac:dyDescent="0.25">
      <c r="A216" s="32" t="s">
        <v>307</v>
      </c>
      <c r="B216" s="41" t="str">
        <f>VLOOKUP($A216,Questions!$A$2:$X$333,2,0)</f>
        <v>Are your systems and applications regularly scanned externally for vulnerabilities?</v>
      </c>
      <c r="C216" s="186" t="str">
        <f>VLOOKUP($A216,'Institution Evaluation'!$A$56:$K$346,3,0)&amp;""</f>
        <v>Yes</v>
      </c>
      <c r="D216" s="186" t="str">
        <f>VLOOKUP($A216,'Institution Evaluation'!$A$56:$K$346,4,0)&amp;""</f>
        <v>Public-facing systems in the production environment are scanned for vulnerabilities at least quarterly.</v>
      </c>
      <c r="E216" s="192" t="str">
        <f>VLOOKUP($A216,'Institution Evaluation'!$A$56:$K$346,5,0)&amp;""</f>
        <v>Decribe your external application vulnerability scanning strategy.</v>
      </c>
      <c r="F216" s="195" t="str">
        <f>VLOOKUP($A216,'Institution Evaluation'!$A$56:$K$346,6,0)&amp;""</f>
        <v/>
      </c>
      <c r="G216" s="184" t="str">
        <f>VLOOKUP($A216,'Institution Evaluation'!$A$56:$K$346,7,0)&amp;""</f>
        <v>Yes</v>
      </c>
      <c r="H216" s="185" t="str">
        <f>VLOOKUP($A216,'Institution Evaluation'!$A$56:$K$346,8,0)&amp;""</f>
        <v/>
      </c>
      <c r="I216" s="186" t="str">
        <f>VLOOKUP($A216,'Institution Evaluation'!$A$56:$K$346,9,0)&amp;""</f>
        <v>Minor Importance</v>
      </c>
      <c r="J216" s="234" t="str">
        <f>VLOOKUP($A216,'Institution Evaluation'!$A$56:$K$346,10,0)&amp;""</f>
        <v/>
      </c>
      <c r="K216" s="187" t="str">
        <f>IF(VLOOKUP($A216,'Institution Evaluation'!$A$56:$K$346,10,0)=TRUE,"Yes","")</f>
        <v/>
      </c>
    </row>
    <row r="217" spans="1:11" s="1" customFormat="1" ht="18" customHeight="1" x14ac:dyDescent="0.2">
      <c r="A217" s="28" t="str">
        <f>VLOOKUP(LEFT($A218,4),'Auto Responses'!$N$4:$O$38,2,0)&amp;""</f>
        <v xml:space="preserve">HIPAA Compliance </v>
      </c>
      <c r="B217" s="38"/>
      <c r="C217" s="39"/>
      <c r="D217" s="39"/>
      <c r="E217" s="191"/>
      <c r="F217" s="179" t="s">
        <v>627</v>
      </c>
      <c r="G217" s="188" t="s">
        <v>622</v>
      </c>
      <c r="H217" s="188" t="s">
        <v>623</v>
      </c>
      <c r="I217" s="188" t="s">
        <v>624</v>
      </c>
      <c r="J217" s="188" t="s">
        <v>625</v>
      </c>
      <c r="K217" s="39"/>
    </row>
    <row r="218" spans="1:11" ht="60.05" customHeight="1" x14ac:dyDescent="0.25">
      <c r="A218" s="32" t="s">
        <v>348</v>
      </c>
      <c r="B218" s="41" t="str">
        <f>VLOOKUP($A218,Questions!$A$2:$X$333,2,0)</f>
        <v>Do your workforce members receive regular training related to the Health Insurance Portability and Accountability Act (HIPAA) Privacy and Security Rules and the HITECH Act?*</v>
      </c>
      <c r="C218" s="186" t="str">
        <f>VLOOKUP($A218,'Institution Evaluation'!$A$56:$K$346,3,0)&amp;""</f>
        <v/>
      </c>
      <c r="D218" s="186" t="str">
        <f>VLOOKUP($A218,'Institution Evaluation'!$A$56:$K$346,4,0)&amp;""</f>
        <v>This question does not apply.</v>
      </c>
      <c r="E218" s="192" t="str">
        <f>VLOOKUP($A218,'Institution Evaluation'!$A$56:$K$346,5,0)&amp;""</f>
        <v>Based on the response to REQU-05 on the "START HERE" tab, this question does not apply to this product or service.</v>
      </c>
      <c r="F218" s="195" t="str">
        <f>VLOOKUP($A218,'Institution Evaluation'!$A$56:$K$346,6,0)&amp;""</f>
        <v/>
      </c>
      <c r="G218" s="184" t="str">
        <f>VLOOKUP($A218,'Institution Evaluation'!$A$56:$K$346,7,0)&amp;""</f>
        <v>Yes</v>
      </c>
      <c r="H218" s="185" t="str">
        <f>VLOOKUP($A218,'Institution Evaluation'!$A$56:$K$346,8,0)&amp;""</f>
        <v/>
      </c>
      <c r="I218" s="186" t="str">
        <f>VLOOKUP($A218,'Institution Evaluation'!$A$56:$K$346,9,0)&amp;""</f>
        <v>Critical Importance</v>
      </c>
      <c r="J218" s="234" t="str">
        <f>VLOOKUP($A218,'Institution Evaluation'!$A$56:$K$346,10,0)&amp;""</f>
        <v/>
      </c>
      <c r="K218" s="187" t="str">
        <f>IF(VLOOKUP($A218,'Institution Evaluation'!$A$56:$K$346,10,0)=TRUE,"Yes","")</f>
        <v/>
      </c>
    </row>
    <row r="219" spans="1:11" ht="60.05" customHeight="1" x14ac:dyDescent="0.25">
      <c r="A219" s="32" t="s">
        <v>349</v>
      </c>
      <c r="B219" s="41" t="str">
        <f>VLOOKUP($A219,Questions!$A$2:$X$333,2,0)</f>
        <v>Have you identified areas of risk?*</v>
      </c>
      <c r="C219" s="186" t="str">
        <f>VLOOKUP($A219,'Institution Evaluation'!$A$56:$K$346,3,0)&amp;""</f>
        <v/>
      </c>
      <c r="D219" s="186" t="str">
        <f>VLOOKUP($A219,'Institution Evaluation'!$A$56:$K$346,4,0)&amp;""</f>
        <v>This question does not apply.</v>
      </c>
      <c r="E219" s="192" t="str">
        <f>VLOOKUP($A219,'Institution Evaluation'!$A$56:$K$346,5,0)&amp;""</f>
        <v>Based on the response to REQU-05 on the "START HERE" tab, this question does not apply to this product or service.</v>
      </c>
      <c r="F219" s="195" t="str">
        <f>VLOOKUP($A219,'Institution Evaluation'!$A$56:$K$346,6,0)&amp;""</f>
        <v/>
      </c>
      <c r="G219" s="184" t="str">
        <f>VLOOKUP($A219,'Institution Evaluation'!$A$56:$K$346,7,0)&amp;""</f>
        <v>Yes</v>
      </c>
      <c r="H219" s="185" t="str">
        <f>VLOOKUP($A219,'Institution Evaluation'!$A$56:$K$346,8,0)&amp;""</f>
        <v/>
      </c>
      <c r="I219" s="186" t="str">
        <f>VLOOKUP($A219,'Institution Evaluation'!$A$56:$K$346,9,0)&amp;""</f>
        <v>Critical Importance</v>
      </c>
      <c r="J219" s="234" t="str">
        <f>VLOOKUP($A219,'Institution Evaluation'!$A$56:$K$346,10,0)&amp;""</f>
        <v/>
      </c>
      <c r="K219" s="187" t="str">
        <f>IF(VLOOKUP($A219,'Institution Evaluation'!$A$56:$K$346,10,0)=TRUE,"Yes","")</f>
        <v/>
      </c>
    </row>
    <row r="220" spans="1:11" ht="60.05" customHeight="1" x14ac:dyDescent="0.25">
      <c r="A220" s="32" t="s">
        <v>350</v>
      </c>
      <c r="B220" s="41" t="str">
        <f>VLOOKUP($A220,Questions!$A$2:$X$333,2,0)</f>
        <v>Have the relevant policies/plans been tested?*</v>
      </c>
      <c r="C220" s="186" t="str">
        <f>VLOOKUP($A220,'Institution Evaluation'!$A$56:$K$346,3,0)&amp;""</f>
        <v/>
      </c>
      <c r="D220" s="186" t="str">
        <f>VLOOKUP($A220,'Institution Evaluation'!$A$56:$K$346,4,0)&amp;""</f>
        <v>This question does not apply.</v>
      </c>
      <c r="E220" s="192" t="str">
        <f>VLOOKUP($A220,'Institution Evaluation'!$A$56:$K$346,5,0)&amp;""</f>
        <v>Based on the response to REQU-05 on the "START HERE" tab, this question does not apply to this product or service.</v>
      </c>
      <c r="F220" s="195" t="str">
        <f>VLOOKUP($A220,'Institution Evaluation'!$A$56:$K$346,6,0)&amp;""</f>
        <v/>
      </c>
      <c r="G220" s="184" t="str">
        <f>VLOOKUP($A220,'Institution Evaluation'!$A$56:$K$346,7,0)&amp;""</f>
        <v>Yes</v>
      </c>
      <c r="H220" s="185" t="str">
        <f>VLOOKUP($A220,'Institution Evaluation'!$A$56:$K$346,8,0)&amp;""</f>
        <v/>
      </c>
      <c r="I220" s="186" t="str">
        <f>VLOOKUP($A220,'Institution Evaluation'!$A$56:$K$346,9,0)&amp;""</f>
        <v>Critical Importance</v>
      </c>
      <c r="J220" s="234" t="str">
        <f>VLOOKUP($A220,'Institution Evaluation'!$A$56:$K$346,10,0)&amp;""</f>
        <v/>
      </c>
      <c r="K220" s="187" t="str">
        <f>IF(VLOOKUP($A220,'Institution Evaluation'!$A$56:$K$346,10,0)=TRUE,"Yes","")</f>
        <v/>
      </c>
    </row>
    <row r="221" spans="1:11" ht="60.05" customHeight="1" x14ac:dyDescent="0.25">
      <c r="A221" s="32" t="s">
        <v>351</v>
      </c>
      <c r="B221" s="41" t="str">
        <f>VLOOKUP($A221,Questions!$A$2:$X$333,2,0)</f>
        <v>Have you entered into a Business Associate Agreements with all subcontractors who may have access to protected health information (PHI)?*</v>
      </c>
      <c r="C221" s="186" t="str">
        <f>VLOOKUP($A221,'Institution Evaluation'!$A$56:$K$346,3,0)&amp;""</f>
        <v/>
      </c>
      <c r="D221" s="186" t="str">
        <f>VLOOKUP($A221,'Institution Evaluation'!$A$56:$K$346,4,0)&amp;""</f>
        <v>This question does not apply.</v>
      </c>
      <c r="E221" s="192" t="str">
        <f>VLOOKUP($A221,'Institution Evaluation'!$A$56:$K$346,5,0)&amp;""</f>
        <v>Based on the response to REQU-05 on the "START HERE" tab, this question does not apply to this product or service.</v>
      </c>
      <c r="F221" s="195" t="str">
        <f>VLOOKUP($A221,'Institution Evaluation'!$A$56:$K$346,6,0)&amp;""</f>
        <v/>
      </c>
      <c r="G221" s="184" t="str">
        <f>VLOOKUP($A221,'Institution Evaluation'!$A$56:$K$346,7,0)&amp;""</f>
        <v>Yes</v>
      </c>
      <c r="H221" s="185" t="str">
        <f>VLOOKUP($A221,'Institution Evaluation'!$A$56:$K$346,8,0)&amp;""</f>
        <v/>
      </c>
      <c r="I221" s="186" t="str">
        <f>VLOOKUP($A221,'Institution Evaluation'!$A$56:$K$346,9,0)&amp;""</f>
        <v>Critical Importance</v>
      </c>
      <c r="J221" s="234" t="str">
        <f>VLOOKUP($A221,'Institution Evaluation'!$A$56:$K$346,10,0)&amp;""</f>
        <v/>
      </c>
      <c r="K221" s="187" t="str">
        <f>IF(VLOOKUP($A221,'Institution Evaluation'!$A$56:$K$346,10,0)=TRUE,"Yes","")</f>
        <v/>
      </c>
    </row>
    <row r="222" spans="1:11" ht="60.05" customHeight="1" x14ac:dyDescent="0.25">
      <c r="A222" s="32" t="s">
        <v>352</v>
      </c>
      <c r="B222" s="41" t="str">
        <f>VLOOKUP($A222,Questions!$A$2:$X$333,2,0)</f>
        <v>Do you monitor or receive information regarding changes in HIPAA regulations?</v>
      </c>
      <c r="C222" s="186" t="str">
        <f>VLOOKUP($A222,'Institution Evaluation'!$A$56:$K$346,3,0)&amp;""</f>
        <v/>
      </c>
      <c r="D222" s="186" t="str">
        <f>VLOOKUP($A222,'Institution Evaluation'!$A$56:$K$346,4,0)&amp;""</f>
        <v>This question does not apply.</v>
      </c>
      <c r="E222" s="192" t="str">
        <f>VLOOKUP($A222,'Institution Evaluation'!$A$56:$K$346,5,0)&amp;""</f>
        <v>Based on the response to REQU-05 on the "START HERE" tab, this question does not apply to this product or service.</v>
      </c>
      <c r="F222" s="195" t="str">
        <f>VLOOKUP($A222,'Institution Evaluation'!$A$56:$K$346,6,0)&amp;""</f>
        <v/>
      </c>
      <c r="G222" s="184" t="str">
        <f>VLOOKUP($A222,'Institution Evaluation'!$A$56:$K$346,7,0)&amp;""</f>
        <v>Yes</v>
      </c>
      <c r="H222" s="185" t="str">
        <f>VLOOKUP($A222,'Institution Evaluation'!$A$56:$K$346,8,0)&amp;""</f>
        <v/>
      </c>
      <c r="I222" s="186" t="str">
        <f>VLOOKUP($A222,'Institution Evaluation'!$A$56:$K$346,9,0)&amp;""</f>
        <v>Standard Importance</v>
      </c>
      <c r="J222" s="234" t="str">
        <f>VLOOKUP($A222,'Institution Evaluation'!$A$56:$K$346,10,0)&amp;""</f>
        <v/>
      </c>
      <c r="K222" s="187" t="str">
        <f>IF(VLOOKUP($A222,'Institution Evaluation'!$A$56:$K$346,10,0)=TRUE,"Yes","")</f>
        <v/>
      </c>
    </row>
    <row r="223" spans="1:11" ht="60.05" customHeight="1" x14ac:dyDescent="0.25">
      <c r="A223" s="32" t="s">
        <v>353</v>
      </c>
      <c r="B223" s="41" t="str">
        <f>VLOOKUP($A223,Questions!$A$2:$X$333,2,0)</f>
        <v>Has your organization designated HIPAA Privacy and Security officers as required by the rules?</v>
      </c>
      <c r="C223" s="186" t="str">
        <f>VLOOKUP($A223,'Institution Evaluation'!$A$56:$K$346,3,0)&amp;""</f>
        <v/>
      </c>
      <c r="D223" s="186" t="str">
        <f>VLOOKUP($A223,'Institution Evaluation'!$A$56:$K$346,4,0)&amp;""</f>
        <v>This question does not apply.</v>
      </c>
      <c r="E223" s="192" t="str">
        <f>VLOOKUP($A223,'Institution Evaluation'!$A$56:$K$346,5,0)&amp;""</f>
        <v>Based on the response to REQU-05 on the "START HERE" tab, this question does not apply to this product or service.</v>
      </c>
      <c r="F223" s="195" t="str">
        <f>VLOOKUP($A223,'Institution Evaluation'!$A$56:$K$346,6,0)&amp;""</f>
        <v/>
      </c>
      <c r="G223" s="184" t="str">
        <f>VLOOKUP($A223,'Institution Evaluation'!$A$56:$K$346,7,0)&amp;""</f>
        <v>Yes</v>
      </c>
      <c r="H223" s="185" t="str">
        <f>VLOOKUP($A223,'Institution Evaluation'!$A$56:$K$346,8,0)&amp;""</f>
        <v/>
      </c>
      <c r="I223" s="186" t="str">
        <f>VLOOKUP($A223,'Institution Evaluation'!$A$56:$K$346,9,0)&amp;""</f>
        <v>Standard Importance</v>
      </c>
      <c r="J223" s="234" t="str">
        <f>VLOOKUP($A223,'Institution Evaluation'!$A$56:$K$346,10,0)&amp;""</f>
        <v/>
      </c>
      <c r="K223" s="187" t="str">
        <f>IF(VLOOKUP($A223,'Institution Evaluation'!$A$56:$K$346,10,0)=TRUE,"Yes","")</f>
        <v/>
      </c>
    </row>
    <row r="224" spans="1:11" ht="60.05" customHeight="1" x14ac:dyDescent="0.25">
      <c r="A224" s="32" t="s">
        <v>354</v>
      </c>
      <c r="B224" s="41" t="str">
        <f>VLOOKUP($A224,Questions!$A$2:$X$333,2,0)</f>
        <v>Do you comply with the requirements of the Health Information Technology for Economic and Clinical Health Act (HITECH)?</v>
      </c>
      <c r="C224" s="186" t="str">
        <f>VLOOKUP($A224,'Institution Evaluation'!$A$56:$K$346,3,0)&amp;""</f>
        <v/>
      </c>
      <c r="D224" s="186" t="str">
        <f>VLOOKUP($A224,'Institution Evaluation'!$A$56:$K$346,4,0)&amp;""</f>
        <v>This question does not apply.</v>
      </c>
      <c r="E224" s="192" t="str">
        <f>VLOOKUP($A224,'Institution Evaluation'!$A$56:$K$346,5,0)&amp;""</f>
        <v>Based on the response to REQU-05 on the "START HERE" tab, this question does not apply to this product or service.</v>
      </c>
      <c r="F224" s="195" t="str">
        <f>VLOOKUP($A224,'Institution Evaluation'!$A$56:$K$346,6,0)&amp;""</f>
        <v/>
      </c>
      <c r="G224" s="184" t="str">
        <f>VLOOKUP($A224,'Institution Evaluation'!$A$56:$K$346,7,0)&amp;""</f>
        <v>Yes</v>
      </c>
      <c r="H224" s="185" t="str">
        <f>VLOOKUP($A224,'Institution Evaluation'!$A$56:$K$346,8,0)&amp;""</f>
        <v/>
      </c>
      <c r="I224" s="186" t="str">
        <f>VLOOKUP($A224,'Institution Evaluation'!$A$56:$K$346,9,0)&amp;""</f>
        <v>Standard Importance</v>
      </c>
      <c r="J224" s="234" t="str">
        <f>VLOOKUP($A224,'Institution Evaluation'!$A$56:$K$346,10,0)&amp;""</f>
        <v/>
      </c>
      <c r="K224" s="187" t="str">
        <f>IF(VLOOKUP($A224,'Institution Evaluation'!$A$56:$K$346,10,0)=TRUE,"Yes","")</f>
        <v/>
      </c>
    </row>
    <row r="225" spans="1:11" ht="60.05" customHeight="1" x14ac:dyDescent="0.25">
      <c r="A225" s="32" t="s">
        <v>355</v>
      </c>
      <c r="B225" s="41" t="str">
        <f>VLOOKUP($A225,Questions!$A$2:$X$333,2,0)</f>
        <v>Have you conducted a risk analysis as required under the HIPAA Security Rule?</v>
      </c>
      <c r="C225" s="186" t="str">
        <f>VLOOKUP($A225,'Institution Evaluation'!$A$56:$K$346,3,0)&amp;""</f>
        <v/>
      </c>
      <c r="D225" s="186" t="str">
        <f>VLOOKUP($A225,'Institution Evaluation'!$A$56:$K$346,4,0)&amp;""</f>
        <v>This question does not apply.</v>
      </c>
      <c r="E225" s="192" t="str">
        <f>VLOOKUP($A225,'Institution Evaluation'!$A$56:$K$346,5,0)&amp;""</f>
        <v>Based on the response to REQU-05 on the "START HERE" tab, this question does not apply to this product or service.</v>
      </c>
      <c r="F225" s="195" t="str">
        <f>VLOOKUP($A225,'Institution Evaluation'!$A$56:$K$346,6,0)&amp;""</f>
        <v/>
      </c>
      <c r="G225" s="184" t="str">
        <f>VLOOKUP($A225,'Institution Evaluation'!$A$56:$K$346,7,0)&amp;""</f>
        <v>Yes</v>
      </c>
      <c r="H225" s="185" t="str">
        <f>VLOOKUP($A225,'Institution Evaluation'!$A$56:$K$346,8,0)&amp;""</f>
        <v/>
      </c>
      <c r="I225" s="186" t="str">
        <f>VLOOKUP($A225,'Institution Evaluation'!$A$56:$K$346,9,0)&amp;""</f>
        <v>Standard Importance</v>
      </c>
      <c r="J225" s="234" t="str">
        <f>VLOOKUP($A225,'Institution Evaluation'!$A$56:$K$346,10,0)&amp;""</f>
        <v/>
      </c>
      <c r="K225" s="187" t="str">
        <f>IF(VLOOKUP($A225,'Institution Evaluation'!$A$56:$K$346,10,0)=TRUE,"Yes","")</f>
        <v/>
      </c>
    </row>
    <row r="226" spans="1:11" ht="60.05" customHeight="1" x14ac:dyDescent="0.25">
      <c r="A226" s="32" t="s">
        <v>356</v>
      </c>
      <c r="B226" s="41" t="str">
        <f>VLOOKUP($A226,Questions!$A$2:$X$333,2,0)</f>
        <v>Have you taken actions to mitigate the identified risks?</v>
      </c>
      <c r="C226" s="186" t="str">
        <f>VLOOKUP($A226,'Institution Evaluation'!$A$56:$K$346,3,0)&amp;""</f>
        <v/>
      </c>
      <c r="D226" s="186" t="str">
        <f>VLOOKUP($A226,'Institution Evaluation'!$A$56:$K$346,4,0)&amp;""</f>
        <v>This question does not apply.</v>
      </c>
      <c r="E226" s="192" t="str">
        <f>VLOOKUP($A226,'Institution Evaluation'!$A$56:$K$346,5,0)&amp;""</f>
        <v>Based on the response to REQU-05 on the "START HERE" tab, this question does not apply to this product or service.</v>
      </c>
      <c r="F226" s="195" t="str">
        <f>VLOOKUP($A226,'Institution Evaluation'!$A$56:$K$346,6,0)&amp;""</f>
        <v/>
      </c>
      <c r="G226" s="184" t="str">
        <f>VLOOKUP($A226,'Institution Evaluation'!$A$56:$K$346,7,0)&amp;""</f>
        <v>Yes</v>
      </c>
      <c r="H226" s="185" t="str">
        <f>VLOOKUP($A226,'Institution Evaluation'!$A$56:$K$346,8,0)&amp;""</f>
        <v/>
      </c>
      <c r="I226" s="186" t="str">
        <f>VLOOKUP($A226,'Institution Evaluation'!$A$56:$K$346,9,0)&amp;""</f>
        <v>Standard Importance</v>
      </c>
      <c r="J226" s="234" t="str">
        <f>VLOOKUP($A226,'Institution Evaluation'!$A$56:$K$346,10,0)&amp;""</f>
        <v/>
      </c>
      <c r="K226" s="187" t="str">
        <f>IF(VLOOKUP($A226,'Institution Evaluation'!$A$56:$K$346,10,0)=TRUE,"Yes","")</f>
        <v/>
      </c>
    </row>
    <row r="227" spans="1:11" ht="60.05" customHeight="1" x14ac:dyDescent="0.25">
      <c r="A227" s="32" t="s">
        <v>357</v>
      </c>
      <c r="B227" s="41" t="str">
        <f>VLOOKUP($A227,Questions!$A$2:$X$333,2,0)</f>
        <v>Does your application require user and system administrator password changes at a frequency no greater than 90 days?</v>
      </c>
      <c r="C227" s="186" t="str">
        <f>VLOOKUP($A227,'Institution Evaluation'!$A$56:$K$346,3,0)&amp;""</f>
        <v/>
      </c>
      <c r="D227" s="186" t="str">
        <f>VLOOKUP($A227,'Institution Evaluation'!$A$56:$K$346,4,0)&amp;""</f>
        <v>This question does not apply.</v>
      </c>
      <c r="E227" s="192" t="str">
        <f>VLOOKUP($A227,'Institution Evaluation'!$A$56:$K$346,5,0)&amp;""</f>
        <v>Based on the response to REQU-05 on the "START HERE" tab, this question does not apply to this product or service.</v>
      </c>
      <c r="F227" s="195" t="str">
        <f>VLOOKUP($A227,'Institution Evaluation'!$A$56:$K$346,6,0)&amp;""</f>
        <v/>
      </c>
      <c r="G227" s="184" t="str">
        <f>VLOOKUP($A227,'Institution Evaluation'!$A$56:$K$346,7,0)&amp;""</f>
        <v>Yes</v>
      </c>
      <c r="H227" s="185" t="str">
        <f>VLOOKUP($A227,'Institution Evaluation'!$A$56:$K$346,8,0)&amp;""</f>
        <v/>
      </c>
      <c r="I227" s="186" t="str">
        <f>VLOOKUP($A227,'Institution Evaluation'!$A$56:$K$346,9,0)&amp;""</f>
        <v>Standard Importance</v>
      </c>
      <c r="J227" s="234" t="str">
        <f>VLOOKUP($A227,'Institution Evaluation'!$A$56:$K$346,10,0)&amp;""</f>
        <v/>
      </c>
      <c r="K227" s="187" t="str">
        <f>IF(VLOOKUP($A227,'Institution Evaluation'!$A$56:$K$346,10,0)=TRUE,"Yes","")</f>
        <v/>
      </c>
    </row>
    <row r="228" spans="1:11" ht="60.05" customHeight="1" x14ac:dyDescent="0.25">
      <c r="A228" s="32" t="s">
        <v>358</v>
      </c>
      <c r="B228" s="41" t="str">
        <f>VLOOKUP($A228,Questions!$A$2:$X$333,2,0)</f>
        <v>Does your application require users to set their own password after an administrator reset or on first use of the account?</v>
      </c>
      <c r="C228" s="186" t="str">
        <f>VLOOKUP($A228,'Institution Evaluation'!$A$56:$K$346,3,0)&amp;""</f>
        <v/>
      </c>
      <c r="D228" s="186" t="str">
        <f>VLOOKUP($A228,'Institution Evaluation'!$A$56:$K$346,4,0)&amp;""</f>
        <v>This question does not apply.</v>
      </c>
      <c r="E228" s="192" t="str">
        <f>VLOOKUP($A228,'Institution Evaluation'!$A$56:$K$346,5,0)&amp;""</f>
        <v>Based on the response to REQU-05 on the "START HERE" tab, this question does not apply to this product or service.</v>
      </c>
      <c r="F228" s="195" t="str">
        <f>VLOOKUP($A228,'Institution Evaluation'!$A$56:$K$346,6,0)&amp;""</f>
        <v/>
      </c>
      <c r="G228" s="184" t="str">
        <f>VLOOKUP($A228,'Institution Evaluation'!$A$56:$K$346,7,0)&amp;""</f>
        <v>Yes</v>
      </c>
      <c r="H228" s="185" t="str">
        <f>VLOOKUP($A228,'Institution Evaluation'!$A$56:$K$346,8,0)&amp;""</f>
        <v/>
      </c>
      <c r="I228" s="186" t="str">
        <f>VLOOKUP($A228,'Institution Evaluation'!$A$56:$K$346,9,0)&amp;""</f>
        <v>Standard Importance</v>
      </c>
      <c r="J228" s="234" t="str">
        <f>VLOOKUP($A228,'Institution Evaluation'!$A$56:$K$346,10,0)&amp;""</f>
        <v/>
      </c>
      <c r="K228" s="187" t="str">
        <f>IF(VLOOKUP($A228,'Institution Evaluation'!$A$56:$K$346,10,0)=TRUE,"Yes","")</f>
        <v/>
      </c>
    </row>
    <row r="229" spans="1:11" ht="60.05" customHeight="1" x14ac:dyDescent="0.25">
      <c r="A229" s="32" t="s">
        <v>359</v>
      </c>
      <c r="B229" s="41" t="str">
        <f>VLOOKUP($A229,Questions!$A$2:$X$333,2,0)</f>
        <v>Does your application lock out an account after a number of failed login attempts?</v>
      </c>
      <c r="C229" s="186" t="str">
        <f>VLOOKUP($A229,'Institution Evaluation'!$A$56:$K$346,3,0)&amp;""</f>
        <v/>
      </c>
      <c r="D229" s="186" t="str">
        <f>VLOOKUP($A229,'Institution Evaluation'!$A$56:$K$346,4,0)&amp;""</f>
        <v>This question does not apply.</v>
      </c>
      <c r="E229" s="192" t="str">
        <f>VLOOKUP($A229,'Institution Evaluation'!$A$56:$K$346,5,0)&amp;""</f>
        <v>Based on the response to REQU-05 on the "START HERE" tab, this question does not apply to this product or service.</v>
      </c>
      <c r="F229" s="195" t="str">
        <f>VLOOKUP($A229,'Institution Evaluation'!$A$56:$K$346,6,0)&amp;""</f>
        <v/>
      </c>
      <c r="G229" s="184" t="str">
        <f>VLOOKUP($A229,'Institution Evaluation'!$A$56:$K$346,7,0)&amp;""</f>
        <v>Yes</v>
      </c>
      <c r="H229" s="185" t="str">
        <f>VLOOKUP($A229,'Institution Evaluation'!$A$56:$K$346,8,0)&amp;""</f>
        <v/>
      </c>
      <c r="I229" s="186" t="str">
        <f>VLOOKUP($A229,'Institution Evaluation'!$A$56:$K$346,9,0)&amp;""</f>
        <v>Standard Importance</v>
      </c>
      <c r="J229" s="234" t="str">
        <f>VLOOKUP($A229,'Institution Evaluation'!$A$56:$K$346,10,0)&amp;""</f>
        <v/>
      </c>
      <c r="K229" s="187" t="str">
        <f>IF(VLOOKUP($A229,'Institution Evaluation'!$A$56:$K$346,10,0)=TRUE,"Yes","")</f>
        <v/>
      </c>
    </row>
    <row r="230" spans="1:11" ht="60.05" customHeight="1" x14ac:dyDescent="0.25">
      <c r="A230" s="32" t="s">
        <v>360</v>
      </c>
      <c r="B230" s="41" t="str">
        <f>VLOOKUP($A230,Questions!$A$2:$X$333,2,0)</f>
        <v>Does your application automatically lock or log-out an account after a period of inactivity?</v>
      </c>
      <c r="C230" s="186" t="str">
        <f>VLOOKUP($A230,'Institution Evaluation'!$A$56:$K$346,3,0)&amp;""</f>
        <v/>
      </c>
      <c r="D230" s="186" t="str">
        <f>VLOOKUP($A230,'Institution Evaluation'!$A$56:$K$346,4,0)&amp;""</f>
        <v>This question does not apply.</v>
      </c>
      <c r="E230" s="192" t="str">
        <f>VLOOKUP($A230,'Institution Evaluation'!$A$56:$K$346,5,0)&amp;""</f>
        <v>Based on the response to REQU-05 on the "START HERE" tab, this question does not apply to this product or service.</v>
      </c>
      <c r="F230" s="195" t="str">
        <f>VLOOKUP($A230,'Institution Evaluation'!$A$56:$K$346,6,0)&amp;""</f>
        <v/>
      </c>
      <c r="G230" s="184" t="str">
        <f>VLOOKUP($A230,'Institution Evaluation'!$A$56:$K$346,7,0)&amp;""</f>
        <v>Yes</v>
      </c>
      <c r="H230" s="185" t="str">
        <f>VLOOKUP($A230,'Institution Evaluation'!$A$56:$K$346,8,0)&amp;""</f>
        <v/>
      </c>
      <c r="I230" s="186" t="str">
        <f>VLOOKUP($A230,'Institution Evaluation'!$A$56:$K$346,9,0)&amp;""</f>
        <v>Standard Importance</v>
      </c>
      <c r="J230" s="234" t="str">
        <f>VLOOKUP($A230,'Institution Evaluation'!$A$56:$K$346,10,0)&amp;""</f>
        <v/>
      </c>
      <c r="K230" s="187" t="str">
        <f>IF(VLOOKUP($A230,'Institution Evaluation'!$A$56:$K$346,10,0)=TRUE,"Yes","")</f>
        <v/>
      </c>
    </row>
    <row r="231" spans="1:11" ht="60.05" customHeight="1" x14ac:dyDescent="0.25">
      <c r="A231" s="32" t="s">
        <v>361</v>
      </c>
      <c r="B231" s="41" t="str">
        <f>VLOOKUP($A231,Questions!$A$2:$X$333,2,0)</f>
        <v>Are passwords visible in plain text, whether when stored or entered, including service level accounts (i.e., database accounts, etc.)?</v>
      </c>
      <c r="C231" s="186" t="str">
        <f>VLOOKUP($A231,'Institution Evaluation'!$A$56:$K$346,3,0)&amp;""</f>
        <v/>
      </c>
      <c r="D231" s="186" t="str">
        <f>VLOOKUP($A231,'Institution Evaluation'!$A$56:$K$346,4,0)&amp;""</f>
        <v>This question does not apply.</v>
      </c>
      <c r="E231" s="192" t="str">
        <f>VLOOKUP($A231,'Institution Evaluation'!$A$56:$K$346,5,0)&amp;""</f>
        <v>Based on the response to REQU-05 on the "START HERE" tab, this question does not apply to this product or service.</v>
      </c>
      <c r="F231" s="195" t="str">
        <f>VLOOKUP($A231,'Institution Evaluation'!$A$56:$K$346,6,0)&amp;""</f>
        <v/>
      </c>
      <c r="G231" s="184" t="str">
        <f>VLOOKUP($A231,'Institution Evaluation'!$A$56:$K$346,7,0)&amp;""</f>
        <v>No</v>
      </c>
      <c r="H231" s="185" t="str">
        <f>VLOOKUP($A231,'Institution Evaluation'!$A$56:$K$346,8,0)&amp;""</f>
        <v/>
      </c>
      <c r="I231" s="186" t="str">
        <f>VLOOKUP($A231,'Institution Evaluation'!$A$56:$K$346,9,0)&amp;""</f>
        <v>Standard Importance</v>
      </c>
      <c r="J231" s="234" t="str">
        <f>VLOOKUP($A231,'Institution Evaluation'!$A$56:$K$346,10,0)&amp;""</f>
        <v/>
      </c>
      <c r="K231" s="187" t="str">
        <f>IF(VLOOKUP($A231,'Institution Evaluation'!$A$56:$K$346,10,0)=TRUE,"Yes","")</f>
        <v/>
      </c>
    </row>
    <row r="232" spans="1:11" ht="60.05" customHeight="1" x14ac:dyDescent="0.25">
      <c r="A232" s="32" t="s">
        <v>362</v>
      </c>
      <c r="B232" s="41" t="str">
        <f>VLOOKUP($A232,Questions!$A$2:$X$333,2,0)</f>
        <v>If the application is institution-hosted, can all service level and administrative account passwords be changed by the institution?</v>
      </c>
      <c r="C232" s="186" t="str">
        <f>VLOOKUP($A232,'Institution Evaluation'!$A$56:$K$346,3,0)&amp;""</f>
        <v/>
      </c>
      <c r="D232" s="186" t="str">
        <f>VLOOKUP($A232,'Institution Evaluation'!$A$56:$K$346,4,0)&amp;""</f>
        <v>This question does not apply.</v>
      </c>
      <c r="E232" s="192" t="str">
        <f>VLOOKUP($A232,'Institution Evaluation'!$A$56:$K$346,5,0)&amp;""</f>
        <v>Based on the response to REQU-05 on the "START HERE" tab, this question does not apply to this product or service.</v>
      </c>
      <c r="F232" s="195" t="str">
        <f>VLOOKUP($A232,'Institution Evaluation'!$A$56:$K$346,6,0)&amp;""</f>
        <v/>
      </c>
      <c r="G232" s="184" t="str">
        <f>VLOOKUP($A232,'Institution Evaluation'!$A$56:$K$346,7,0)&amp;""</f>
        <v>Yes</v>
      </c>
      <c r="H232" s="185" t="str">
        <f>VLOOKUP($A232,'Institution Evaluation'!$A$56:$K$346,8,0)&amp;""</f>
        <v/>
      </c>
      <c r="I232" s="186" t="str">
        <f>VLOOKUP($A232,'Institution Evaluation'!$A$56:$K$346,9,0)&amp;""</f>
        <v>Standard Importance</v>
      </c>
      <c r="J232" s="234" t="str">
        <f>VLOOKUP($A232,'Institution Evaluation'!$A$56:$K$346,10,0)&amp;""</f>
        <v/>
      </c>
      <c r="K232" s="187" t="str">
        <f>IF(VLOOKUP($A232,'Institution Evaluation'!$A$56:$K$346,10,0)=TRUE,"Yes","")</f>
        <v/>
      </c>
    </row>
    <row r="233" spans="1:11" ht="60.05" customHeight="1" x14ac:dyDescent="0.25">
      <c r="A233" s="32" t="s">
        <v>363</v>
      </c>
      <c r="B233" s="41" t="str">
        <f>VLOOKUP($A233,Questions!$A$2:$X$333,2,0)</f>
        <v>Does your application provide the ability to define user access levels?</v>
      </c>
      <c r="C233" s="186" t="str">
        <f>VLOOKUP($A233,'Institution Evaluation'!$A$56:$K$346,3,0)&amp;""</f>
        <v/>
      </c>
      <c r="D233" s="186" t="str">
        <f>VLOOKUP($A233,'Institution Evaluation'!$A$56:$K$346,4,0)&amp;""</f>
        <v>This question does not apply.</v>
      </c>
      <c r="E233" s="192" t="str">
        <f>VLOOKUP($A233,'Institution Evaluation'!$A$56:$K$346,5,0)&amp;""</f>
        <v>Based on the response to REQU-05 on the "START HERE" tab, this question does not apply to this product or service.</v>
      </c>
      <c r="F233" s="195" t="str">
        <f>VLOOKUP($A233,'Institution Evaluation'!$A$56:$K$346,6,0)&amp;""</f>
        <v/>
      </c>
      <c r="G233" s="184" t="str">
        <f>VLOOKUP($A233,'Institution Evaluation'!$A$56:$K$346,7,0)&amp;""</f>
        <v>Yes</v>
      </c>
      <c r="H233" s="185" t="str">
        <f>VLOOKUP($A233,'Institution Evaluation'!$A$56:$K$346,8,0)&amp;""</f>
        <v/>
      </c>
      <c r="I233" s="186" t="str">
        <f>VLOOKUP($A233,'Institution Evaluation'!$A$56:$K$346,9,0)&amp;""</f>
        <v>Standard Importance</v>
      </c>
      <c r="J233" s="234" t="str">
        <f>VLOOKUP($A233,'Institution Evaluation'!$A$56:$K$346,10,0)&amp;""</f>
        <v/>
      </c>
      <c r="K233" s="187" t="str">
        <f>IF(VLOOKUP($A233,'Institution Evaluation'!$A$56:$K$346,10,0)=TRUE,"Yes","")</f>
        <v/>
      </c>
    </row>
    <row r="234" spans="1:11" ht="60.05" customHeight="1" x14ac:dyDescent="0.25">
      <c r="A234" s="32" t="s">
        <v>364</v>
      </c>
      <c r="B234" s="41" t="str">
        <f>VLOOKUP($A234,Questions!$A$2:$X$333,2,0)</f>
        <v>Does your application support varying levels of access to administrative tasks defined individually per user?</v>
      </c>
      <c r="C234" s="186" t="str">
        <f>VLOOKUP($A234,'Institution Evaluation'!$A$56:$K$346,3,0)&amp;""</f>
        <v/>
      </c>
      <c r="D234" s="186" t="str">
        <f>VLOOKUP($A234,'Institution Evaluation'!$A$56:$K$346,4,0)&amp;""</f>
        <v>This question does not apply.</v>
      </c>
      <c r="E234" s="192" t="str">
        <f>VLOOKUP($A234,'Institution Evaluation'!$A$56:$K$346,5,0)&amp;""</f>
        <v>Based on the response to REQU-05 on the "START HERE" tab, this question does not apply to this product or service.</v>
      </c>
      <c r="F234" s="195" t="str">
        <f>VLOOKUP($A234,'Institution Evaluation'!$A$56:$K$346,6,0)&amp;""</f>
        <v/>
      </c>
      <c r="G234" s="184" t="str">
        <f>VLOOKUP($A234,'Institution Evaluation'!$A$56:$K$346,7,0)&amp;""</f>
        <v>Yes</v>
      </c>
      <c r="H234" s="185" t="str">
        <f>VLOOKUP($A234,'Institution Evaluation'!$A$56:$K$346,8,0)&amp;""</f>
        <v/>
      </c>
      <c r="I234" s="186" t="str">
        <f>VLOOKUP($A234,'Institution Evaluation'!$A$56:$K$346,9,0)&amp;""</f>
        <v>Standard Importance</v>
      </c>
      <c r="J234" s="234" t="str">
        <f>VLOOKUP($A234,'Institution Evaluation'!$A$56:$K$346,10,0)&amp;""</f>
        <v/>
      </c>
      <c r="K234" s="187" t="str">
        <f>IF(VLOOKUP($A234,'Institution Evaluation'!$A$56:$K$346,10,0)=TRUE,"Yes","")</f>
        <v/>
      </c>
    </row>
    <row r="235" spans="1:11" ht="60.05" customHeight="1" x14ac:dyDescent="0.25">
      <c r="A235" s="32" t="s">
        <v>365</v>
      </c>
      <c r="B235" s="41" t="str">
        <f>VLOOKUP($A235,Questions!$A$2:$X$333,2,0)</f>
        <v>Does your application support varying levels of access to records based on user ID?</v>
      </c>
      <c r="C235" s="186" t="str">
        <f>VLOOKUP($A235,'Institution Evaluation'!$A$56:$K$346,3,0)&amp;""</f>
        <v/>
      </c>
      <c r="D235" s="186" t="str">
        <f>VLOOKUP($A235,'Institution Evaluation'!$A$56:$K$346,4,0)&amp;""</f>
        <v>This question does not apply.</v>
      </c>
      <c r="E235" s="192" t="str">
        <f>VLOOKUP($A235,'Institution Evaluation'!$A$56:$K$346,5,0)&amp;""</f>
        <v>Based on the response to REQU-05 on the "START HERE" tab, this question does not apply to this product or service.</v>
      </c>
      <c r="F235" s="195" t="str">
        <f>VLOOKUP($A235,'Institution Evaluation'!$A$56:$K$346,6,0)&amp;""</f>
        <v/>
      </c>
      <c r="G235" s="184" t="str">
        <f>VLOOKUP($A235,'Institution Evaluation'!$A$56:$K$346,7,0)&amp;""</f>
        <v>No</v>
      </c>
      <c r="H235" s="185" t="str">
        <f>VLOOKUP($A235,'Institution Evaluation'!$A$56:$K$346,8,0)&amp;""</f>
        <v/>
      </c>
      <c r="I235" s="186" t="str">
        <f>VLOOKUP($A235,'Institution Evaluation'!$A$56:$K$346,9,0)&amp;""</f>
        <v>Standard Importance</v>
      </c>
      <c r="J235" s="234" t="str">
        <f>VLOOKUP($A235,'Institution Evaluation'!$A$56:$K$346,10,0)&amp;""</f>
        <v/>
      </c>
      <c r="K235" s="187" t="str">
        <f>IF(VLOOKUP($A235,'Institution Evaluation'!$A$56:$K$346,10,0)=TRUE,"Yes","")</f>
        <v/>
      </c>
    </row>
    <row r="236" spans="1:11" ht="60.05" customHeight="1" x14ac:dyDescent="0.25">
      <c r="A236" s="32" t="s">
        <v>366</v>
      </c>
      <c r="B236" s="41" t="str">
        <f>VLOOKUP($A236,Questions!$A$2:$X$333,2,0)</f>
        <v>Is there a limit to the number of groups to which a user can be assigned?</v>
      </c>
      <c r="C236" s="186" t="str">
        <f>VLOOKUP($A236,'Institution Evaluation'!$A$56:$K$346,3,0)&amp;""</f>
        <v/>
      </c>
      <c r="D236" s="186" t="str">
        <f>VLOOKUP($A236,'Institution Evaluation'!$A$56:$K$346,4,0)&amp;""</f>
        <v>This question does not apply.</v>
      </c>
      <c r="E236" s="192" t="str">
        <f>VLOOKUP($A236,'Institution Evaluation'!$A$56:$K$346,5,0)&amp;""</f>
        <v>Based on the response to REQU-05 on the "START HERE" tab, this question does not apply to this product or service.</v>
      </c>
      <c r="F236" s="195" t="str">
        <f>VLOOKUP($A236,'Institution Evaluation'!$A$56:$K$346,6,0)&amp;""</f>
        <v/>
      </c>
      <c r="G236" s="184" t="str">
        <f>VLOOKUP($A236,'Institution Evaluation'!$A$56:$K$346,7,0)&amp;""</f>
        <v>Yes</v>
      </c>
      <c r="H236" s="185" t="str">
        <f>VLOOKUP($A236,'Institution Evaluation'!$A$56:$K$346,8,0)&amp;""</f>
        <v/>
      </c>
      <c r="I236" s="186" t="str">
        <f>VLOOKUP($A236,'Institution Evaluation'!$A$56:$K$346,9,0)&amp;""</f>
        <v>Standard Importance</v>
      </c>
      <c r="J236" s="234" t="str">
        <f>VLOOKUP($A236,'Institution Evaluation'!$A$56:$K$346,10,0)&amp;""</f>
        <v/>
      </c>
      <c r="K236" s="187" t="str">
        <f>IF(VLOOKUP($A236,'Institution Evaluation'!$A$56:$K$346,10,0)=TRUE,"Yes","")</f>
        <v/>
      </c>
    </row>
    <row r="237" spans="1:11" ht="60.05" customHeight="1" x14ac:dyDescent="0.25">
      <c r="A237" s="32" t="s">
        <v>367</v>
      </c>
      <c r="B237" s="41" t="str">
        <f>VLOOKUP($A237,Questions!$A$2:$X$333,2,0)</f>
        <v>Do accounts used for solution provider-supplied remote support abide by the same authentication policies and access logging as the rest of the system?</v>
      </c>
      <c r="C237" s="186" t="str">
        <f>VLOOKUP($A237,'Institution Evaluation'!$A$56:$K$346,3,0)&amp;""</f>
        <v/>
      </c>
      <c r="D237" s="186" t="str">
        <f>VLOOKUP($A237,'Institution Evaluation'!$A$56:$K$346,4,0)&amp;""</f>
        <v>This question does not apply.</v>
      </c>
      <c r="E237" s="192" t="str">
        <f>VLOOKUP($A237,'Institution Evaluation'!$A$56:$K$346,5,0)&amp;""</f>
        <v>Based on the response to REQU-05 on the "START HERE" tab, this question does not apply to this product or service.</v>
      </c>
      <c r="F237" s="195" t="str">
        <f>VLOOKUP($A237,'Institution Evaluation'!$A$56:$K$346,6,0)&amp;""</f>
        <v/>
      </c>
      <c r="G237" s="184" t="str">
        <f>VLOOKUP($A237,'Institution Evaluation'!$A$56:$K$346,7,0)&amp;""</f>
        <v>Yes</v>
      </c>
      <c r="H237" s="185" t="str">
        <f>VLOOKUP($A237,'Institution Evaluation'!$A$56:$K$346,8,0)&amp;""</f>
        <v/>
      </c>
      <c r="I237" s="186" t="str">
        <f>VLOOKUP($A237,'Institution Evaluation'!$A$56:$K$346,9,0)&amp;""</f>
        <v>Standard Importance</v>
      </c>
      <c r="J237" s="234" t="str">
        <f>VLOOKUP($A237,'Institution Evaluation'!$A$56:$K$346,10,0)&amp;""</f>
        <v/>
      </c>
      <c r="K237" s="187" t="str">
        <f>IF(VLOOKUP($A237,'Institution Evaluation'!$A$56:$K$346,10,0)=TRUE,"Yes","")</f>
        <v/>
      </c>
    </row>
    <row r="238" spans="1:11" ht="60.05" customHeight="1" x14ac:dyDescent="0.25">
      <c r="A238" s="32" t="s">
        <v>368</v>
      </c>
      <c r="B238" s="41" t="str">
        <f>VLOOKUP($A238,Questions!$A$2:$X$333,2,0)</f>
        <v>Does the application log record access including specific user, date/time of access, and originating IP or device?</v>
      </c>
      <c r="C238" s="186" t="str">
        <f>VLOOKUP($A238,'Institution Evaluation'!$A$56:$K$346,3,0)&amp;""</f>
        <v/>
      </c>
      <c r="D238" s="186" t="str">
        <f>VLOOKUP($A238,'Institution Evaluation'!$A$56:$K$346,4,0)&amp;""</f>
        <v>This question does not apply.</v>
      </c>
      <c r="E238" s="192" t="str">
        <f>VLOOKUP($A238,'Institution Evaluation'!$A$56:$K$346,5,0)&amp;""</f>
        <v>Based on the response to REQU-05 on the "START HERE" tab, this question does not apply to this product or service.</v>
      </c>
      <c r="F238" s="195" t="str">
        <f>VLOOKUP($A238,'Institution Evaluation'!$A$56:$K$346,6,0)&amp;""</f>
        <v/>
      </c>
      <c r="G238" s="184" t="str">
        <f>VLOOKUP($A238,'Institution Evaluation'!$A$56:$K$346,7,0)&amp;""</f>
        <v>Yes</v>
      </c>
      <c r="H238" s="185" t="str">
        <f>VLOOKUP($A238,'Institution Evaluation'!$A$56:$K$346,8,0)&amp;""</f>
        <v/>
      </c>
      <c r="I238" s="186" t="str">
        <f>VLOOKUP($A238,'Institution Evaluation'!$A$56:$K$346,9,0)&amp;""</f>
        <v>Standard Importance</v>
      </c>
      <c r="J238" s="234" t="str">
        <f>VLOOKUP($A238,'Institution Evaluation'!$A$56:$K$346,10,0)&amp;""</f>
        <v/>
      </c>
      <c r="K238" s="187" t="str">
        <f>IF(VLOOKUP($A238,'Institution Evaluation'!$A$56:$K$346,10,0)=TRUE,"Yes","")</f>
        <v/>
      </c>
    </row>
    <row r="239" spans="1:11" ht="60.05" customHeight="1" x14ac:dyDescent="0.25">
      <c r="A239" s="32" t="s">
        <v>369</v>
      </c>
      <c r="B239" s="41" t="str">
        <f>VLOOKUP($A239,Questions!$A$2:$X$333,2,0)</f>
        <v>Does the application log administrative activity, such as user account access changes and password changes, including specific user, date/time of changes, and originating IP or device?</v>
      </c>
      <c r="C239" s="186" t="str">
        <f>VLOOKUP($A239,'Institution Evaluation'!$A$56:$K$346,3,0)&amp;""</f>
        <v/>
      </c>
      <c r="D239" s="186" t="str">
        <f>VLOOKUP($A239,'Institution Evaluation'!$A$56:$K$346,4,0)&amp;""</f>
        <v>This question does not apply.</v>
      </c>
      <c r="E239" s="192" t="str">
        <f>VLOOKUP($A239,'Institution Evaluation'!$A$56:$K$346,5,0)&amp;""</f>
        <v>Based on the response to REQU-05 on the "START HERE" tab, this question does not apply to this product or service.</v>
      </c>
      <c r="F239" s="195" t="str">
        <f>VLOOKUP($A239,'Institution Evaluation'!$A$56:$K$346,6,0)&amp;""</f>
        <v/>
      </c>
      <c r="G239" s="184" t="str">
        <f>VLOOKUP($A239,'Institution Evaluation'!$A$56:$K$346,7,0)&amp;""</f>
        <v>Yes</v>
      </c>
      <c r="H239" s="185" t="str">
        <f>VLOOKUP($A239,'Institution Evaluation'!$A$56:$K$346,8,0)&amp;""</f>
        <v/>
      </c>
      <c r="I239" s="186" t="str">
        <f>VLOOKUP($A239,'Institution Evaluation'!$A$56:$K$346,9,0)&amp;""</f>
        <v>Standard Importance</v>
      </c>
      <c r="J239" s="234" t="str">
        <f>VLOOKUP($A239,'Institution Evaluation'!$A$56:$K$346,10,0)&amp;""</f>
        <v/>
      </c>
      <c r="K239" s="187" t="str">
        <f>IF(VLOOKUP($A239,'Institution Evaluation'!$A$56:$K$346,10,0)=TRUE,"Yes","")</f>
        <v/>
      </c>
    </row>
    <row r="240" spans="1:11" ht="60.05" customHeight="1" x14ac:dyDescent="0.25">
      <c r="A240" s="32" t="s">
        <v>370</v>
      </c>
      <c r="B240" s="41" t="str">
        <f>VLOOKUP($A240,Questions!$A$2:$X$333,2,0)</f>
        <v>Do you retain logs for at least as long as required by HIPAA regulations?</v>
      </c>
      <c r="C240" s="186" t="str">
        <f>VLOOKUP($A240,'Institution Evaluation'!$A$56:$K$346,3,0)&amp;""</f>
        <v/>
      </c>
      <c r="D240" s="186" t="str">
        <f>VLOOKUP($A240,'Institution Evaluation'!$A$56:$K$346,4,0)&amp;""</f>
        <v>This question does not apply.</v>
      </c>
      <c r="E240" s="192" t="str">
        <f>VLOOKUP($A240,'Institution Evaluation'!$A$56:$K$346,5,0)&amp;""</f>
        <v>Based on the response to REQU-05 on the "START HERE" tab, this question does not apply to this product or service.</v>
      </c>
      <c r="F240" s="195" t="str">
        <f>VLOOKUP($A240,'Institution Evaluation'!$A$56:$K$346,6,0)&amp;""</f>
        <v/>
      </c>
      <c r="G240" s="184" t="str">
        <f>VLOOKUP($A240,'Institution Evaluation'!$A$56:$K$346,7,0)&amp;""</f>
        <v>Yes</v>
      </c>
      <c r="H240" s="185" t="str">
        <f>VLOOKUP($A240,'Institution Evaluation'!$A$56:$K$346,8,0)&amp;""</f>
        <v/>
      </c>
      <c r="I240" s="186" t="str">
        <f>VLOOKUP($A240,'Institution Evaluation'!$A$56:$K$346,9,0)&amp;""</f>
        <v>Standard Importance</v>
      </c>
      <c r="J240" s="234" t="str">
        <f>VLOOKUP($A240,'Institution Evaluation'!$A$56:$K$346,10,0)&amp;""</f>
        <v/>
      </c>
      <c r="K240" s="187" t="str">
        <f>IF(VLOOKUP($A240,'Institution Evaluation'!$A$56:$K$346,10,0)=TRUE,"Yes","")</f>
        <v/>
      </c>
    </row>
    <row r="241" spans="1:14" ht="60.05" customHeight="1" x14ac:dyDescent="0.25">
      <c r="A241" s="32" t="s">
        <v>371</v>
      </c>
      <c r="B241" s="41" t="str">
        <f>VLOOKUP($A241,Questions!$A$2:$X$333,2,0)</f>
        <v>Can the application logs be archived?</v>
      </c>
      <c r="C241" s="186" t="str">
        <f>VLOOKUP($A241,'Institution Evaluation'!$A$56:$K$346,3,0)&amp;""</f>
        <v/>
      </c>
      <c r="D241" s="186" t="str">
        <f>VLOOKUP($A241,'Institution Evaluation'!$A$56:$K$346,4,0)&amp;""</f>
        <v>This question does not apply.</v>
      </c>
      <c r="E241" s="192" t="str">
        <f>VLOOKUP($A241,'Institution Evaluation'!$A$56:$K$346,5,0)&amp;""</f>
        <v>Based on the response to REQU-05 on the "START HERE" tab, this question does not apply to this product or service.</v>
      </c>
      <c r="F241" s="195" t="str">
        <f>VLOOKUP($A241,'Institution Evaluation'!$A$56:$K$346,6,0)&amp;""</f>
        <v/>
      </c>
      <c r="G241" s="184" t="str">
        <f>VLOOKUP($A241,'Institution Evaluation'!$A$56:$K$346,7,0)&amp;""</f>
        <v>Yes</v>
      </c>
      <c r="H241" s="185" t="str">
        <f>VLOOKUP($A241,'Institution Evaluation'!$A$56:$K$346,8,0)&amp;""</f>
        <v/>
      </c>
      <c r="I241" s="186" t="str">
        <f>VLOOKUP($A241,'Institution Evaluation'!$A$56:$K$346,9,0)&amp;""</f>
        <v>Standard Importance</v>
      </c>
      <c r="J241" s="234" t="str">
        <f>VLOOKUP($A241,'Institution Evaluation'!$A$56:$K$346,10,0)&amp;""</f>
        <v/>
      </c>
      <c r="K241" s="187" t="str">
        <f>IF(VLOOKUP($A241,'Institution Evaluation'!$A$56:$K$346,10,0)=TRUE,"Yes","")</f>
        <v/>
      </c>
    </row>
    <row r="242" spans="1:14" ht="60.05" customHeight="1" x14ac:dyDescent="0.25">
      <c r="A242" s="32" t="s">
        <v>372</v>
      </c>
      <c r="B242" s="41" t="str">
        <f>VLOOKUP($A242,Questions!$A$2:$X$333,2,0)</f>
        <v>Can the application logs be saved externally?</v>
      </c>
      <c r="C242" s="186" t="str">
        <f>VLOOKUP($A242,'Institution Evaluation'!$A$56:$K$346,3,0)&amp;""</f>
        <v/>
      </c>
      <c r="D242" s="186" t="str">
        <f>VLOOKUP($A242,'Institution Evaluation'!$A$56:$K$346,4,0)&amp;""</f>
        <v>This question does not apply.</v>
      </c>
      <c r="E242" s="192" t="str">
        <f>VLOOKUP($A242,'Institution Evaluation'!$A$56:$K$346,5,0)&amp;""</f>
        <v>Based on the response to REQU-05 on the "START HERE" tab, this question does not apply to this product or service.</v>
      </c>
      <c r="F242" s="195" t="str">
        <f>VLOOKUP($A242,'Institution Evaluation'!$A$56:$K$346,6,0)&amp;""</f>
        <v/>
      </c>
      <c r="G242" s="184" t="str">
        <f>VLOOKUP($A242,'Institution Evaluation'!$A$56:$K$346,7,0)&amp;""</f>
        <v>Yes</v>
      </c>
      <c r="H242" s="185" t="str">
        <f>VLOOKUP($A242,'Institution Evaluation'!$A$56:$K$346,8,0)&amp;""</f>
        <v/>
      </c>
      <c r="I242" s="186" t="str">
        <f>VLOOKUP($A242,'Institution Evaluation'!$A$56:$K$346,9,0)&amp;""</f>
        <v>Standard Importance</v>
      </c>
      <c r="J242" s="234" t="str">
        <f>VLOOKUP($A242,'Institution Evaluation'!$A$56:$K$346,10,0)&amp;""</f>
        <v/>
      </c>
      <c r="K242" s="187" t="str">
        <f>IF(VLOOKUP($A242,'Institution Evaluation'!$A$56:$K$346,10,0)=TRUE,"Yes","")</f>
        <v/>
      </c>
    </row>
    <row r="243" spans="1:14" ht="60.05" customHeight="1" x14ac:dyDescent="0.25">
      <c r="A243" s="32" t="s">
        <v>373</v>
      </c>
      <c r="B243" s="41" t="str">
        <f>VLOOKUP($A243,Questions!$A$2:$X$333,2,0)</f>
        <v>Do you have a disaster recovery plan and emergency mode operation plan?</v>
      </c>
      <c r="C243" s="186" t="str">
        <f>VLOOKUP($A243,'Institution Evaluation'!$A$56:$K$346,3,0)&amp;""</f>
        <v/>
      </c>
      <c r="D243" s="186" t="str">
        <f>VLOOKUP($A243,'Institution Evaluation'!$A$56:$K$346,4,0)&amp;""</f>
        <v>This question does not apply.</v>
      </c>
      <c r="E243" s="192" t="str">
        <f>VLOOKUP($A243,'Institution Evaluation'!$A$56:$K$346,5,0)&amp;""</f>
        <v>Based on the response to REQU-05 on the "START HERE" tab, this question does not apply to this product or service.</v>
      </c>
      <c r="F243" s="195" t="str">
        <f>VLOOKUP($A243,'Institution Evaluation'!$A$56:$K$346,6,0)&amp;""</f>
        <v/>
      </c>
      <c r="G243" s="184" t="str">
        <f>VLOOKUP($A243,'Institution Evaluation'!$A$56:$K$346,7,0)&amp;""</f>
        <v>Yes</v>
      </c>
      <c r="H243" s="185" t="str">
        <f>VLOOKUP($A243,'Institution Evaluation'!$A$56:$K$346,8,0)&amp;""</f>
        <v/>
      </c>
      <c r="I243" s="186" t="str">
        <f>VLOOKUP($A243,'Institution Evaluation'!$A$56:$K$346,9,0)&amp;""</f>
        <v>Standard Importance</v>
      </c>
      <c r="J243" s="234" t="str">
        <f>VLOOKUP($A243,'Institution Evaluation'!$A$56:$K$346,10,0)&amp;""</f>
        <v/>
      </c>
      <c r="K243" s="187" t="str">
        <f>IF(VLOOKUP($A243,'Institution Evaluation'!$A$56:$K$346,10,0)=TRUE,"Yes","")</f>
        <v/>
      </c>
    </row>
    <row r="244" spans="1:14" ht="60.05" customHeight="1" x14ac:dyDescent="0.25">
      <c r="A244" s="32" t="s">
        <v>374</v>
      </c>
      <c r="B244" s="41" t="str">
        <f>VLOOKUP($A244,Questions!$A$2:$X$333,2,0)</f>
        <v>Can you provide a HIPAA compliance attestation document?</v>
      </c>
      <c r="C244" s="186" t="str">
        <f>VLOOKUP($A244,'Institution Evaluation'!$A$56:$K$346,3,0)&amp;""</f>
        <v/>
      </c>
      <c r="D244" s="186" t="str">
        <f>VLOOKUP($A244,'Institution Evaluation'!$A$56:$K$346,4,0)&amp;""</f>
        <v>This question does not apply.</v>
      </c>
      <c r="E244" s="192" t="str">
        <f>VLOOKUP($A244,'Institution Evaluation'!$A$56:$K$346,5,0)&amp;""</f>
        <v>Based on the response to REQU-05 on the "START HERE" tab, this question does not apply to this product or service.</v>
      </c>
      <c r="F244" s="195" t="str">
        <f>VLOOKUP($A244,'Institution Evaluation'!$A$56:$K$346,6,0)&amp;""</f>
        <v/>
      </c>
      <c r="G244" s="184" t="str">
        <f>VLOOKUP($A244,'Institution Evaluation'!$A$56:$K$346,7,0)&amp;""</f>
        <v>Yes</v>
      </c>
      <c r="H244" s="185" t="str">
        <f>VLOOKUP($A244,'Institution Evaluation'!$A$56:$K$346,8,0)&amp;""</f>
        <v/>
      </c>
      <c r="I244" s="186" t="str">
        <f>VLOOKUP($A244,'Institution Evaluation'!$A$56:$K$346,9,0)&amp;""</f>
        <v>Standard Importance</v>
      </c>
      <c r="J244" s="234" t="str">
        <f>VLOOKUP($A244,'Institution Evaluation'!$A$56:$K$346,10,0)&amp;""</f>
        <v/>
      </c>
      <c r="K244" s="187" t="str">
        <f>IF(VLOOKUP($A244,'Institution Evaluation'!$A$56:$K$346,10,0)=TRUE,"Yes","")</f>
        <v/>
      </c>
    </row>
    <row r="245" spans="1:14" ht="60.05" customHeight="1" x14ac:dyDescent="0.25">
      <c r="A245" s="32" t="s">
        <v>375</v>
      </c>
      <c r="B245" s="41" t="str">
        <f>VLOOKUP($A245,Questions!$A$2:$X$333,2,0)</f>
        <v>Are you willing to enter into a Business Associate Agreement (BAA)?</v>
      </c>
      <c r="C245" s="186" t="str">
        <f>VLOOKUP($A245,'Institution Evaluation'!$A$56:$K$346,3,0)&amp;""</f>
        <v/>
      </c>
      <c r="D245" s="186" t="str">
        <f>VLOOKUP($A245,'Institution Evaluation'!$A$56:$K$346,4,0)&amp;""</f>
        <v>This question does not apply.</v>
      </c>
      <c r="E245" s="192" t="str">
        <f>VLOOKUP($A245,'Institution Evaluation'!$A$56:$K$346,5,0)&amp;""</f>
        <v>Based on the response to REQU-05 on the "START HERE" tab, this question does not apply to this product or service.</v>
      </c>
      <c r="F245" s="195" t="str">
        <f>VLOOKUP($A245,'Institution Evaluation'!$A$56:$K$346,6,0)&amp;""</f>
        <v/>
      </c>
      <c r="G245" s="184" t="str">
        <f>VLOOKUP($A245,'Institution Evaluation'!$A$56:$K$346,7,0)&amp;""</f>
        <v>Yes</v>
      </c>
      <c r="H245" s="185" t="str">
        <f>VLOOKUP($A245,'Institution Evaluation'!$A$56:$K$346,8,0)&amp;""</f>
        <v/>
      </c>
      <c r="I245" s="186" t="str">
        <f>VLOOKUP($A245,'Institution Evaluation'!$A$56:$K$346,9,0)&amp;""</f>
        <v>Standard Importance</v>
      </c>
      <c r="J245" s="234" t="str">
        <f>VLOOKUP($A245,'Institution Evaluation'!$A$56:$K$346,10,0)&amp;""</f>
        <v/>
      </c>
      <c r="K245" s="187" t="str">
        <f>IF(VLOOKUP($A245,'Institution Evaluation'!$A$56:$K$346,10,0)=TRUE,"Yes","")</f>
        <v/>
      </c>
    </row>
    <row r="246" spans="1:14" ht="60.05" customHeight="1" x14ac:dyDescent="0.25">
      <c r="A246" s="32" t="s">
        <v>376</v>
      </c>
      <c r="B246" s="41" t="str">
        <f>VLOOKUP($A246,Questions!$A$2:$X$333,2,0)</f>
        <v>Do your data backup and retention policies and practices meet HIPAA requirements?</v>
      </c>
      <c r="C246" s="186" t="str">
        <f>VLOOKUP($A246,'Institution Evaluation'!$A$56:$K$346,3,0)&amp;""</f>
        <v/>
      </c>
      <c r="D246" s="186" t="str">
        <f>VLOOKUP($A246,'Institution Evaluation'!$A$56:$K$346,4,0)&amp;""</f>
        <v>This question does not apply.</v>
      </c>
      <c r="E246" s="192" t="str">
        <f>VLOOKUP($A246,'Institution Evaluation'!$A$56:$K$346,5,0)&amp;""</f>
        <v>Based on the response to REQU-05 on the "START HERE" tab, this question does not apply to this product or service.</v>
      </c>
      <c r="F246" s="195" t="str">
        <f>VLOOKUP($A246,'Institution Evaluation'!$A$56:$K$346,6,0)&amp;""</f>
        <v/>
      </c>
      <c r="G246" s="184" t="str">
        <f>VLOOKUP($A246,'Institution Evaluation'!$A$56:$K$346,7,0)&amp;""</f>
        <v>Yes</v>
      </c>
      <c r="H246" s="185" t="str">
        <f>VLOOKUP($A246,'Institution Evaluation'!$A$56:$K$346,8,0)&amp;""</f>
        <v/>
      </c>
      <c r="I246" s="186" t="str">
        <f>VLOOKUP($A246,'Institution Evaluation'!$A$56:$K$346,9,0)&amp;""</f>
        <v>Minor Importance</v>
      </c>
      <c r="J246" s="234" t="str">
        <f>VLOOKUP($A246,'Institution Evaluation'!$A$56:$K$346,10,0)&amp;""</f>
        <v/>
      </c>
      <c r="K246" s="187" t="str">
        <f>IF(VLOOKUP($A246,'Institution Evaluation'!$A$56:$K$346,10,0)=TRUE,"Yes","")</f>
        <v/>
      </c>
    </row>
    <row r="247" spans="1:14" s="1" customFormat="1" ht="18" customHeight="1" x14ac:dyDescent="0.2">
      <c r="A247" s="28" t="str">
        <f>VLOOKUP(LEFT($A248,4),'Auto Responses'!$N$4:$O$38,2,0)&amp;""</f>
        <v xml:space="preserve"> Payment Card Industry Data Security Standard (PCI DSS)</v>
      </c>
      <c r="B247" s="38"/>
      <c r="C247" s="39"/>
      <c r="D247" s="39"/>
      <c r="E247" s="191"/>
      <c r="F247" s="179" t="s">
        <v>627</v>
      </c>
      <c r="G247" s="188" t="s">
        <v>622</v>
      </c>
      <c r="H247" s="188" t="s">
        <v>623</v>
      </c>
      <c r="I247" s="188" t="s">
        <v>624</v>
      </c>
      <c r="J247" s="188" t="s">
        <v>625</v>
      </c>
      <c r="K247" s="39"/>
    </row>
    <row r="248" spans="1:14" ht="45" customHeight="1" x14ac:dyDescent="0.25">
      <c r="A248" s="32" t="s">
        <v>377</v>
      </c>
      <c r="B248" s="41" t="str">
        <f>VLOOKUP($A248,Questions!$A$2:$X$333,2,0)</f>
        <v>Do you have a current, executed within the past year, Attestation of Compliance (AoC) or Report on Compliance (RoC)?*</v>
      </c>
      <c r="C248" s="186" t="str">
        <f>VLOOKUP($A248,'Institution Evaluation'!$A$56:$K$346,3,0)&amp;""</f>
        <v/>
      </c>
      <c r="D248" s="186" t="str">
        <f>VLOOKUP($A248,'Institution Evaluation'!$A$56:$K$346,4,0)&amp;""</f>
        <v>This question does not apply.</v>
      </c>
      <c r="E248" s="192" t="str">
        <f>VLOOKUP($A248,'Institution Evaluation'!$A$56:$K$346,5,0)&amp;""</f>
        <v>Based on the response to REQU-06 on the "START HERE" tab, this question does not apply to this product or service.</v>
      </c>
      <c r="F248" s="195" t="str">
        <f>VLOOKUP($A248,'Institution Evaluation'!$A$56:$K$346,6,0)&amp;""</f>
        <v/>
      </c>
      <c r="G248" s="184" t="str">
        <f>VLOOKUP($A248,'Institution Evaluation'!$A$56:$K$346,7,0)&amp;""</f>
        <v>Yes</v>
      </c>
      <c r="H248" s="185" t="str">
        <f>VLOOKUP($A248,'Institution Evaluation'!$A$56:$K$346,8,0)&amp;""</f>
        <v/>
      </c>
      <c r="I248" s="186" t="str">
        <f>VLOOKUP($A248,'Institution Evaluation'!$A$56:$K$346,9,0)&amp;""</f>
        <v>Critical Importance</v>
      </c>
      <c r="J248" s="234" t="str">
        <f>VLOOKUP($A248,'Institution Evaluation'!$A$56:$K$346,10,0)&amp;""</f>
        <v/>
      </c>
      <c r="K248" s="187" t="str">
        <f>IF(VLOOKUP($A248,'Institution Evaluation'!$A$56:$K$346,10,0)=TRUE,"Yes","")</f>
        <v/>
      </c>
      <c r="N248" s="89"/>
    </row>
    <row r="249" spans="1:14" ht="45" customHeight="1" x14ac:dyDescent="0.25">
      <c r="A249" s="32" t="s">
        <v>378</v>
      </c>
      <c r="B249" s="41" t="str">
        <f>VLOOKUP($A249,Questions!$A$2:$X$333,2,0)</f>
        <v>Is the application listed as an approved Payment Application Data Security Standard (PA-DSS) application?*</v>
      </c>
      <c r="C249" s="186" t="str">
        <f>VLOOKUP($A249,'Institution Evaluation'!$A$56:$K$346,3,0)&amp;""</f>
        <v/>
      </c>
      <c r="D249" s="186" t="str">
        <f>VLOOKUP($A249,'Institution Evaluation'!$A$56:$K$346,4,0)&amp;""</f>
        <v>This question does not apply.</v>
      </c>
      <c r="E249" s="192" t="str">
        <f>VLOOKUP($A249,'Institution Evaluation'!$A$56:$K$346,5,0)&amp;""</f>
        <v>Based on the response to REQU-06 on the "START HERE" tab, this question does not apply to this product or service.</v>
      </c>
      <c r="F249" s="195" t="str">
        <f>VLOOKUP($A249,'Institution Evaluation'!$A$56:$K$346,6,0)&amp;""</f>
        <v/>
      </c>
      <c r="G249" s="184" t="str">
        <f>VLOOKUP($A249,'Institution Evaluation'!$A$56:$K$346,7,0)&amp;""</f>
        <v>No</v>
      </c>
      <c r="H249" s="185" t="str">
        <f>VLOOKUP($A249,'Institution Evaluation'!$A$56:$K$346,8,0)&amp;""</f>
        <v/>
      </c>
      <c r="I249" s="186" t="str">
        <f>VLOOKUP($A249,'Institution Evaluation'!$A$56:$K$346,9,0)&amp;""</f>
        <v>Critical Importance</v>
      </c>
      <c r="J249" s="234" t="str">
        <f>VLOOKUP($A249,'Institution Evaluation'!$A$56:$K$346,10,0)&amp;""</f>
        <v/>
      </c>
      <c r="K249" s="187" t="str">
        <f>IF(VLOOKUP($A249,'Institution Evaluation'!$A$56:$K$346,10,0)=TRUE,"Yes","")</f>
        <v/>
      </c>
    </row>
    <row r="250" spans="1:14" ht="45" customHeight="1" x14ac:dyDescent="0.25">
      <c r="A250" s="32" t="s">
        <v>379</v>
      </c>
      <c r="B250" s="41" t="str">
        <f>VLOOKUP($A250,Questions!$A$2:$X$333,2,0)</f>
        <v>Does the system or solutions use a third party to collect, store, process, or transmit cardholder (payment/credit/debt card) data?*</v>
      </c>
      <c r="C250" s="186" t="str">
        <f>VLOOKUP($A250,'Institution Evaluation'!$A$56:$K$346,3,0)&amp;""</f>
        <v/>
      </c>
      <c r="D250" s="186" t="str">
        <f>VLOOKUP($A250,'Institution Evaluation'!$A$56:$K$346,4,0)&amp;""</f>
        <v>This question does not apply.</v>
      </c>
      <c r="E250" s="192" t="str">
        <f>VLOOKUP($A250,'Institution Evaluation'!$A$56:$K$346,5,0)&amp;""</f>
        <v>Based on the response to REQU-06 on the "START HERE" tab, this question does not apply to this product or service.</v>
      </c>
      <c r="F250" s="195" t="str">
        <f>VLOOKUP($A250,'Institution Evaluation'!$A$56:$K$346,6,0)&amp;""</f>
        <v/>
      </c>
      <c r="G250" s="184" t="str">
        <f>VLOOKUP($A250,'Institution Evaluation'!$A$56:$K$346,7,0)&amp;""</f>
        <v>No</v>
      </c>
      <c r="H250" s="185" t="str">
        <f>VLOOKUP($A250,'Institution Evaluation'!$A$56:$K$346,8,0)&amp;""</f>
        <v/>
      </c>
      <c r="I250" s="186" t="str">
        <f>VLOOKUP($A250,'Institution Evaluation'!$A$56:$K$346,9,0)&amp;""</f>
        <v>Critical Importance</v>
      </c>
      <c r="J250" s="234" t="str">
        <f>VLOOKUP($A250,'Institution Evaluation'!$A$56:$K$346,10,0)&amp;""</f>
        <v/>
      </c>
      <c r="K250" s="187" t="str">
        <f>IF(VLOOKUP($A250,'Institution Evaluation'!$A$56:$K$346,10,0)=TRUE,"Yes","")</f>
        <v/>
      </c>
    </row>
    <row r="251" spans="1:14" ht="45" customHeight="1" x14ac:dyDescent="0.25">
      <c r="A251" s="32" t="s">
        <v>380</v>
      </c>
      <c r="B251" s="41" t="str">
        <f>VLOOKUP($A251,Questions!$A$2:$X$333,2,0)</f>
        <v>Do your systems or solutions store, process, or transmit cardholder (payment/credit/debt card) data?</v>
      </c>
      <c r="C251" s="186" t="str">
        <f>VLOOKUP($A251,'Institution Evaluation'!$A$56:$K$346,3,0)&amp;""</f>
        <v/>
      </c>
      <c r="D251" s="186" t="str">
        <f>VLOOKUP($A251,'Institution Evaluation'!$A$56:$K$346,4,0)&amp;""</f>
        <v>This question does not apply.</v>
      </c>
      <c r="E251" s="192" t="str">
        <f>VLOOKUP($A251,'Institution Evaluation'!$A$56:$K$346,5,0)&amp;""</f>
        <v>Based on the response to REQU-06 on the "START HERE" tab, this question does not apply to this product or service.</v>
      </c>
      <c r="F251" s="195" t="str">
        <f>VLOOKUP($A251,'Institution Evaluation'!$A$56:$K$346,6,0)&amp;""</f>
        <v/>
      </c>
      <c r="G251" s="184" t="str">
        <f>VLOOKUP($A251,'Institution Evaluation'!$A$56:$K$346,7,0)&amp;""</f>
        <v>Yes</v>
      </c>
      <c r="H251" s="185" t="str">
        <f>VLOOKUP($A251,'Institution Evaluation'!$A$56:$K$346,8,0)&amp;""</f>
        <v/>
      </c>
      <c r="I251" s="186" t="str">
        <f>VLOOKUP($A251,'Institution Evaluation'!$A$56:$K$346,9,0)&amp;""</f>
        <v>Standard Importance</v>
      </c>
      <c r="J251" s="234" t="str">
        <f>VLOOKUP($A251,'Institution Evaluation'!$A$56:$K$346,10,0)&amp;""</f>
        <v/>
      </c>
      <c r="K251" s="187" t="str">
        <f>IF(VLOOKUP($A251,'Institution Evaluation'!$A$56:$K$346,10,0)=TRUE,"Yes","")</f>
        <v/>
      </c>
    </row>
    <row r="252" spans="1:14" ht="45" customHeight="1" x14ac:dyDescent="0.25">
      <c r="A252" s="32" t="s">
        <v>381</v>
      </c>
      <c r="B252" s="41" t="str">
        <f>VLOOKUP($A252,Questions!$A$2:$X$333,2,0)</f>
        <v>Are you compliant with the Payment Card Industry Data Security Standard (PCI DSS)?</v>
      </c>
      <c r="C252" s="186" t="str">
        <f>VLOOKUP($A252,'Institution Evaluation'!$A$56:$K$346,3,0)&amp;""</f>
        <v/>
      </c>
      <c r="D252" s="186" t="str">
        <f>VLOOKUP($A252,'Institution Evaluation'!$A$56:$K$346,4,0)&amp;""</f>
        <v>This question does not apply.</v>
      </c>
      <c r="E252" s="192" t="str">
        <f>VLOOKUP($A252,'Institution Evaluation'!$A$56:$K$346,5,0)&amp;""</f>
        <v>Based on the response to REQU-06 on the "START HERE" tab, this question does not apply to this product or service.</v>
      </c>
      <c r="F252" s="195" t="str">
        <f>VLOOKUP($A252,'Institution Evaluation'!$A$56:$K$346,6,0)&amp;""</f>
        <v/>
      </c>
      <c r="G252" s="184" t="str">
        <f>VLOOKUP($A252,'Institution Evaluation'!$A$56:$K$346,7,0)&amp;""</f>
        <v>Yes</v>
      </c>
      <c r="H252" s="185" t="str">
        <f>VLOOKUP($A252,'Institution Evaluation'!$A$56:$K$346,8,0)&amp;""</f>
        <v/>
      </c>
      <c r="I252" s="186" t="str">
        <f>VLOOKUP($A252,'Institution Evaluation'!$A$56:$K$346,9,0)&amp;""</f>
        <v>Standard Importance</v>
      </c>
      <c r="J252" s="234" t="str">
        <f>VLOOKUP($A252,'Institution Evaluation'!$A$56:$K$346,10,0)&amp;""</f>
        <v/>
      </c>
      <c r="K252" s="187" t="str">
        <f>IF(VLOOKUP($A252,'Institution Evaluation'!$A$56:$K$346,10,0)=TRUE,"Yes","")</f>
        <v/>
      </c>
    </row>
    <row r="253" spans="1:14" ht="45" customHeight="1" x14ac:dyDescent="0.25">
      <c r="A253" s="32" t="s">
        <v>382</v>
      </c>
      <c r="B253" s="41" t="str">
        <f>VLOOKUP($A253,Questions!$A$2:$X$333,2,0)</f>
        <v>Are you classified as a service provider?</v>
      </c>
      <c r="C253" s="186" t="str">
        <f>VLOOKUP($A253,'Institution Evaluation'!$A$56:$K$346,3,0)&amp;""</f>
        <v/>
      </c>
      <c r="D253" s="186" t="str">
        <f>VLOOKUP($A253,'Institution Evaluation'!$A$56:$K$346,4,0)&amp;""</f>
        <v>This question does not apply.</v>
      </c>
      <c r="E253" s="192" t="str">
        <f>VLOOKUP($A253,'Institution Evaluation'!$A$56:$K$346,5,0)&amp;""</f>
        <v>Based on the response to REQU-06 on the "START HERE" tab, this question does not apply to this product or service.</v>
      </c>
      <c r="F253" s="195" t="str">
        <f>VLOOKUP($A253,'Institution Evaluation'!$A$56:$K$346,6,0)&amp;""</f>
        <v/>
      </c>
      <c r="G253" s="184" t="str">
        <f>VLOOKUP($A253,'Institution Evaluation'!$A$56:$K$346,7,0)&amp;""</f>
        <v>Yes</v>
      </c>
      <c r="H253" s="185" t="str">
        <f>VLOOKUP($A253,'Institution Evaluation'!$A$56:$K$346,8,0)&amp;""</f>
        <v/>
      </c>
      <c r="I253" s="186" t="str">
        <f>VLOOKUP($A253,'Institution Evaluation'!$A$56:$K$346,9,0)&amp;""</f>
        <v>Standard Importance</v>
      </c>
      <c r="J253" s="234" t="str">
        <f>VLOOKUP($A253,'Institution Evaluation'!$A$56:$K$346,10,0)&amp;""</f>
        <v/>
      </c>
      <c r="K253" s="187" t="str">
        <f>IF(VLOOKUP($A253,'Institution Evaluation'!$A$56:$K$346,10,0)=TRUE,"Yes","")</f>
        <v/>
      </c>
    </row>
    <row r="254" spans="1:14" ht="45" customHeight="1" x14ac:dyDescent="0.25">
      <c r="A254" s="32" t="s">
        <v>383</v>
      </c>
      <c r="B254" s="41" t="str">
        <f>VLOOKUP($A254,Questions!$A$2:$X$333,2,0)</f>
        <v>Are you on the list of Visa approved service providers?</v>
      </c>
      <c r="C254" s="186" t="str">
        <f>VLOOKUP($A254,'Institution Evaluation'!$A$56:$K$346,3,0)&amp;""</f>
        <v/>
      </c>
      <c r="D254" s="186" t="str">
        <f>VLOOKUP($A254,'Institution Evaluation'!$A$56:$K$346,4,0)&amp;""</f>
        <v>This question does not apply.</v>
      </c>
      <c r="E254" s="192" t="str">
        <f>VLOOKUP($A254,'Institution Evaluation'!$A$56:$K$346,5,0)&amp;""</f>
        <v>Based on the response to REQU-06 on the "START HERE" tab, this question does not apply to this product or service.</v>
      </c>
      <c r="F254" s="195" t="str">
        <f>VLOOKUP($A254,'Institution Evaluation'!$A$56:$K$346,6,0)&amp;""</f>
        <v/>
      </c>
      <c r="G254" s="184" t="str">
        <f>VLOOKUP($A254,'Institution Evaluation'!$A$56:$K$346,7,0)&amp;""</f>
        <v>Yes</v>
      </c>
      <c r="H254" s="185" t="str">
        <f>VLOOKUP($A254,'Institution Evaluation'!$A$56:$K$346,8,0)&amp;""</f>
        <v/>
      </c>
      <c r="I254" s="186" t="str">
        <f>VLOOKUP($A254,'Institution Evaluation'!$A$56:$K$346,9,0)&amp;""</f>
        <v>Standard Importance</v>
      </c>
      <c r="J254" s="234" t="str">
        <f>VLOOKUP($A254,'Institution Evaluation'!$A$56:$K$346,10,0)&amp;""</f>
        <v/>
      </c>
      <c r="K254" s="187" t="str">
        <f>IF(VLOOKUP($A254,'Institution Evaluation'!$A$56:$K$346,10,0)=TRUE,"Yes","")</f>
        <v/>
      </c>
    </row>
    <row r="255" spans="1:14" ht="45" customHeight="1" x14ac:dyDescent="0.25">
      <c r="A255" s="32" t="s">
        <v>384</v>
      </c>
      <c r="B255" s="41" t="str">
        <f>VLOOKUP($A255,Questions!$A$2:$X$333,2,0)</f>
        <v>Are you classified as a merchant? If so, what level (1, 2, 3, 4)?</v>
      </c>
      <c r="C255" s="186" t="str">
        <f>VLOOKUP($A255,'Institution Evaluation'!$A$56:$K$346,3,0)&amp;""</f>
        <v/>
      </c>
      <c r="D255" s="186" t="str">
        <f>VLOOKUP($A255,'Institution Evaluation'!$A$56:$K$346,4,0)&amp;""</f>
        <v>This question does not apply.</v>
      </c>
      <c r="E255" s="192" t="str">
        <f>VLOOKUP($A255,'Institution Evaluation'!$A$56:$K$346,5,0)&amp;""</f>
        <v>Based on the response to REQU-06 on the "START HERE" tab, this question does not apply to this product or service.</v>
      </c>
      <c r="F255" s="195" t="str">
        <f>VLOOKUP($A255,'Institution Evaluation'!$A$56:$K$346,6,0)&amp;""</f>
        <v/>
      </c>
      <c r="G255" s="184" t="str">
        <f>VLOOKUP($A255,'Institution Evaluation'!$A$56:$K$346,7,0)&amp;""</f>
        <v>Yes</v>
      </c>
      <c r="H255" s="185" t="str">
        <f>VLOOKUP($A255,'Institution Evaluation'!$A$56:$K$346,8,0)&amp;""</f>
        <v/>
      </c>
      <c r="I255" s="186" t="str">
        <f>VLOOKUP($A255,'Institution Evaluation'!$A$56:$K$346,9,0)&amp;""</f>
        <v>Standard Importance</v>
      </c>
      <c r="J255" s="234" t="str">
        <f>VLOOKUP($A255,'Institution Evaluation'!$A$56:$K$346,10,0)&amp;""</f>
        <v/>
      </c>
      <c r="K255" s="187" t="str">
        <f>IF(VLOOKUP($A255,'Institution Evaluation'!$A$56:$K$346,10,0)=TRUE,"Yes","")</f>
        <v/>
      </c>
    </row>
    <row r="256" spans="1:14" ht="45" customHeight="1" x14ac:dyDescent="0.25">
      <c r="A256" s="32" t="s">
        <v>385</v>
      </c>
      <c r="B256" s="41" t="str">
        <f>VLOOKUP($A256,Questions!$A$2:$X$333,2,0)</f>
        <v>Describe the architecture employed by the system to verify and authorize credit card transactions.</v>
      </c>
      <c r="C256" s="186" t="str">
        <f>VLOOKUP($A256,'Institution Evaluation'!$A$56:$K$346,3,0)&amp;""</f>
        <v/>
      </c>
      <c r="D256" s="186" t="str">
        <f>VLOOKUP($A256,'Institution Evaluation'!$A$56:$K$346,4,0)&amp;""</f>
        <v>This question does not apply.</v>
      </c>
      <c r="E256" s="192" t="str">
        <f>VLOOKUP($A256,'Institution Evaluation'!$A$56:$K$346,5,0)&amp;""</f>
        <v>Based on the response to REQU-06 on the "START HERE" tab, this question does not apply to this product or service.</v>
      </c>
      <c r="F256" s="195" t="str">
        <f>VLOOKUP($A256,'Institution Evaluation'!$A$56:$K$346,6,0)&amp;""</f>
        <v/>
      </c>
      <c r="G256" s="184" t="str">
        <f>VLOOKUP($A256,'Institution Evaluation'!$A$56:$K$346,7,0)&amp;""</f>
        <v>Not scored</v>
      </c>
      <c r="H256" s="185" t="str">
        <f>VLOOKUP($A256,'Institution Evaluation'!$A$56:$K$346,8,0)&amp;""</f>
        <v/>
      </c>
      <c r="I256" s="186" t="str">
        <f>VLOOKUP($A256,'Institution Evaluation'!$A$56:$K$346,9,0)&amp;""</f>
        <v/>
      </c>
      <c r="J256" s="234" t="str">
        <f>VLOOKUP($A256,'Institution Evaluation'!$A$56:$K$346,10,0)&amp;""</f>
        <v/>
      </c>
      <c r="K256" s="187" t="str">
        <f>IF(VLOOKUP($A256,'Institution Evaluation'!$A$56:$K$346,10,0)=TRUE,"Yes","")</f>
        <v/>
      </c>
    </row>
    <row r="257" spans="1:13" ht="45" customHeight="1" x14ac:dyDescent="0.25">
      <c r="A257" s="32" t="s">
        <v>386</v>
      </c>
      <c r="B257" s="41" t="str">
        <f>VLOOKUP($A257,Questions!$A$2:$X$333,2,0)</f>
        <v>What payment processors/gateways does the system support?</v>
      </c>
      <c r="C257" s="186" t="str">
        <f>VLOOKUP($A257,'Institution Evaluation'!$A$56:$K$346,3,0)&amp;""</f>
        <v/>
      </c>
      <c r="D257" s="186" t="str">
        <f>VLOOKUP($A257,'Institution Evaluation'!$A$56:$K$346,4,0)&amp;""</f>
        <v>This question does not apply.</v>
      </c>
      <c r="E257" s="192" t="str">
        <f>VLOOKUP($A257,'Institution Evaluation'!$A$56:$K$346,5,0)&amp;""</f>
        <v>Based on the response to REQU-06 on the "START HERE" tab, this question does not apply to this product or service.</v>
      </c>
      <c r="F257" s="195" t="str">
        <f>VLOOKUP($A257,'Institution Evaluation'!$A$56:$K$346,6,0)&amp;""</f>
        <v/>
      </c>
      <c r="G257" s="184" t="str">
        <f>VLOOKUP($A257,'Institution Evaluation'!$A$56:$K$346,7,0)&amp;""</f>
        <v>Not scored</v>
      </c>
      <c r="H257" s="185" t="str">
        <f>VLOOKUP($A257,'Institution Evaluation'!$A$56:$K$346,8,0)&amp;""</f>
        <v/>
      </c>
      <c r="I257" s="186" t="str">
        <f>VLOOKUP($A257,'Institution Evaluation'!$A$56:$K$346,9,0)&amp;""</f>
        <v/>
      </c>
      <c r="J257" s="234" t="str">
        <f>VLOOKUP($A257,'Institution Evaluation'!$A$56:$K$346,10,0)&amp;""</f>
        <v/>
      </c>
      <c r="K257" s="187" t="str">
        <f>IF(VLOOKUP($A257,'Institution Evaluation'!$A$56:$K$346,10,0)=TRUE,"Yes","")</f>
        <v/>
      </c>
    </row>
    <row r="258" spans="1:13" ht="45" customHeight="1" x14ac:dyDescent="0.25">
      <c r="A258" s="32" t="s">
        <v>387</v>
      </c>
      <c r="B258" s="41" t="str">
        <f>VLOOKUP($A258,Questions!$A$2:$X$333,2,0)</f>
        <v>Can the application be installed in a PCI DSS–compliant manner?</v>
      </c>
      <c r="C258" s="186" t="str">
        <f>VLOOKUP($A258,'Institution Evaluation'!$A$56:$K$346,3,0)&amp;""</f>
        <v/>
      </c>
      <c r="D258" s="186" t="str">
        <f>VLOOKUP($A258,'Institution Evaluation'!$A$56:$K$346,4,0)&amp;""</f>
        <v>This question does not apply.</v>
      </c>
      <c r="E258" s="192" t="str">
        <f>VLOOKUP($A258,'Institution Evaluation'!$A$56:$K$346,5,0)&amp;""</f>
        <v>Based on the response to REQU-06 on the "START HERE" tab, this question does not apply to this product or service.</v>
      </c>
      <c r="F258" s="195" t="str">
        <f>VLOOKUP($A258,'Institution Evaluation'!$A$56:$K$346,6,0)&amp;""</f>
        <v/>
      </c>
      <c r="G258" s="184" t="str">
        <f>VLOOKUP($A258,'Institution Evaluation'!$A$56:$K$346,7,0)&amp;""</f>
        <v>Yes</v>
      </c>
      <c r="H258" s="185" t="str">
        <f>VLOOKUP($A258,'Institution Evaluation'!$A$56:$K$346,8,0)&amp;""</f>
        <v/>
      </c>
      <c r="I258" s="186" t="str">
        <f>VLOOKUP($A258,'Institution Evaluation'!$A$56:$K$346,9,0)&amp;""</f>
        <v>Minor Importance</v>
      </c>
      <c r="J258" s="234" t="str">
        <f>VLOOKUP($A258,'Institution Evaluation'!$A$56:$K$346,10,0)&amp;""</f>
        <v/>
      </c>
      <c r="K258" s="187" t="str">
        <f>IF(VLOOKUP($A258,'Institution Evaluation'!$A$56:$K$346,10,0)=TRUE,"Yes","")</f>
        <v/>
      </c>
    </row>
    <row r="259" spans="1:13" ht="71.2" customHeight="1" x14ac:dyDescent="0.25">
      <c r="A259" s="32" t="s">
        <v>388</v>
      </c>
      <c r="B259" s="41" t="str">
        <f>VLOOKUP($A259,Questions!$A$2:$X$333,2,0)</f>
        <v>Include documentation describing the system's abilities to comply with the PCI DSS and any features or capabilities of the system that must be added or changed in order to operate in compliance with the standards.</v>
      </c>
      <c r="C259" s="186" t="str">
        <f>VLOOKUP($A259,'Institution Evaluation'!$A$56:$K$346,3,0)&amp;""</f>
        <v/>
      </c>
      <c r="D259" s="186" t="str">
        <f>VLOOKUP($A259,'Institution Evaluation'!$A$56:$K$346,4,0)&amp;""</f>
        <v>This question does not apply.</v>
      </c>
      <c r="E259" s="192" t="str">
        <f>VLOOKUP($A259,'Institution Evaluation'!$A$56:$K$346,5,0)&amp;""</f>
        <v>Based on the response to REQU-06 on the "START HERE" tab, this question does not apply to this product or service.</v>
      </c>
      <c r="F259" s="195" t="str">
        <f>VLOOKUP($A259,'Institution Evaluation'!$A$56:$K$346,6,0)&amp;""</f>
        <v/>
      </c>
      <c r="G259" s="184" t="str">
        <f>VLOOKUP($A259,'Institution Evaluation'!$A$56:$K$346,7,0)&amp;""</f>
        <v>Not scored</v>
      </c>
      <c r="H259" s="185" t="str">
        <f>VLOOKUP($A259,'Institution Evaluation'!$A$56:$K$346,8,0)&amp;""</f>
        <v/>
      </c>
      <c r="I259" s="186" t="str">
        <f>VLOOKUP($A259,'Institution Evaluation'!$A$56:$K$346,9,0)&amp;""</f>
        <v/>
      </c>
      <c r="J259" s="234" t="str">
        <f>VLOOKUP($A259,'Institution Evaluation'!$A$56:$K$346,10,0)&amp;""</f>
        <v/>
      </c>
      <c r="K259" s="187" t="str">
        <f>IF(VLOOKUP($A259,'Institution Evaluation'!$A$56:$K$346,10,0)=TRUE,"Yes","")</f>
        <v/>
      </c>
      <c r="M259" s="46" t="s">
        <v>31</v>
      </c>
    </row>
    <row r="260" spans="1:13" ht="47.3" customHeight="1" x14ac:dyDescent="0.25">
      <c r="A260" s="56" t="s">
        <v>50</v>
      </c>
    </row>
    <row r="261" spans="1:13" ht="34.549999999999997" hidden="1" customHeight="1" x14ac:dyDescent="0.25"/>
    <row r="262" spans="1:13" ht="34.549999999999997" hidden="1" customHeight="1" x14ac:dyDescent="0.25"/>
    <row r="263" spans="1:13" ht="34.549999999999997" hidden="1" customHeight="1" x14ac:dyDescent="0.25"/>
    <row r="264" spans="1:13" ht="34.549999999999997" hidden="1" customHeight="1" x14ac:dyDescent="0.25"/>
    <row r="265" spans="1:13" ht="34.549999999999997" hidden="1" customHeight="1" x14ac:dyDescent="0.25"/>
  </sheetData>
  <mergeCells count="1">
    <mergeCell ref="A19:C19"/>
  </mergeCells>
  <conditionalFormatting sqref="F21:G31">
    <cfRule type="dataBar" priority="2">
      <dataBar>
        <cfvo type="num" val="0"/>
        <cfvo type="num" val="1"/>
        <color rgb="FFD0DAF0"/>
      </dataBar>
    </cfRule>
  </conditionalFormatting>
  <conditionalFormatting sqref="H31:I31">
    <cfRule type="dataBar" priority="1">
      <dataBar>
        <cfvo type="num" val="0"/>
        <cfvo type="num" val="1"/>
        <color rgb="FF638EC6"/>
      </dataBar>
    </cfRule>
  </conditionalFormatting>
  <dataValidations count="3">
    <dataValidation allowBlank="1" showInputMessage="1" showErrorMessage="1" prompt="This answer has been populated from the &quot;START HERE&quot; tab and does not need to be re-entered." sqref="C11:C17" xr:uid="{00000000-0002-0000-0A00-000000000000}"/>
    <dataValidation allowBlank="1" showInputMessage="1" showErrorMessage="1" prompt="The HECVAT is built using a number of complex formulas. Editing this cell can break the functionality of the tool. " sqref="A11:B17 B20:I31 B2:J10 A3:A10 A35:K44" xr:uid="{00000000-0002-0000-0A00-000001000000}"/>
    <dataValidation allowBlank="1" showInputMessage="1" showErrorMessage="1" promptTitle="Warning!" prompt="The HECVAT is built using a number of complex formulas. Editing this cell can break the functionality of the tool. " sqref="G247 I46:I120 G46:G120 I130 G130 I135 G135 I142 G142 I145 G145 I150 G150 I160 G160 I164 G164 I170 G170 I173 G173 I189 G189 I192 G192 I199 G199 I207 G207 I212 G212 I217 G217 I247 A45:E120" xr:uid="{00000000-0002-0000-0A00-000002000000}"/>
  </dataValidations>
  <hyperlinks>
    <hyperlink ref="A10" r:id="rId1" display="http://www.educause.edu/HECVAT" xr:uid="{00000000-0004-0000-0A00-000000000000}"/>
    <hyperlink ref="G21" location="'Privacy Analyst Evaluation'!A47" display="'Privacy Analyst Evaluation'!A47" xr:uid="{00000000-0004-0000-0A00-000001000000}"/>
    <hyperlink ref="G22" location="'Privacy Analyst Evaluation'!A53" display="'Privacy Analyst Evaluation'!A53" xr:uid="{00000000-0004-0000-0A00-000002000000}"/>
    <hyperlink ref="G23" location="'Privacy Analyst Evaluation'!A58" display="'Privacy Analyst Evaluation'!A58" xr:uid="{00000000-0004-0000-0A00-000003000000}"/>
    <hyperlink ref="G24" location="'Privacy Analyst Evaluation'!A62" display="'Privacy Analyst Evaluation'!A62" xr:uid="{00000000-0004-0000-0A00-000004000000}"/>
    <hyperlink ref="G25" location="'Privacy Analyst Evaluation'!A65" display="'Privacy Analyst Evaluation'!A65" xr:uid="{00000000-0004-0000-0A00-000005000000}"/>
    <hyperlink ref="G26" location="'Privacy Analyst Evaluation'!A68" display="'Privacy Analyst Evaluation'!A68" xr:uid="{00000000-0004-0000-0A00-000006000000}"/>
    <hyperlink ref="G27" location="'Privacy Analyst Evaluation'!A77" display="'Privacy Analyst Evaluation'!A77" xr:uid="{00000000-0004-0000-0A00-000007000000}"/>
    <hyperlink ref="G28" location="'Privacy Analyst Evaluation'!A91" display="'Privacy Analyst Evaluation'!A91" xr:uid="{00000000-0004-0000-0A00-000008000000}"/>
    <hyperlink ref="G29" location="'Privacy Analyst Evaluation'!A97" display="'Privacy Analyst Evaluation'!A97" xr:uid="{00000000-0004-0000-0A00-000009000000}"/>
    <hyperlink ref="G30" location="'Privacy Analyst Evaluation'!A113" display="'Privacy Analyst Evaluation'!A113" xr:uid="{00000000-0004-0000-0A00-00000A000000}"/>
    <hyperlink ref="F46" location="'Privacy Analyst Evaluation'!A1" display="Back to Scorecard" xr:uid="{00000000-0004-0000-0A00-00000B000000}"/>
    <hyperlink ref="F52" location="'Privacy Analyst Evaluation'!A1" display="Back to Scorecard" xr:uid="{00000000-0004-0000-0A00-00000C000000}"/>
    <hyperlink ref="F57" location="'Privacy Analyst Evaluation'!A1" display="Back to Scorecard" xr:uid="{00000000-0004-0000-0A00-00000D000000}"/>
    <hyperlink ref="F61" location="'Privacy Analyst Evaluation'!A1" display="Back to Scorecard" xr:uid="{00000000-0004-0000-0A00-00000E000000}"/>
    <hyperlink ref="F64" location="'Privacy Analyst Evaluation'!A1" display="Back to Scorecard" xr:uid="{00000000-0004-0000-0A00-00000F000000}"/>
    <hyperlink ref="F67" location="'Privacy Analyst Evaluation'!A1" display="Back to Scorecard" xr:uid="{00000000-0004-0000-0A00-000010000000}"/>
    <hyperlink ref="F76" location="'Privacy Analyst Evaluation'!A1" display="Back to Scorecard" xr:uid="{00000000-0004-0000-0A00-000011000000}"/>
    <hyperlink ref="F90" location="'Privacy Analyst Evaluation'!A1" display="Back to Scorecard" xr:uid="{00000000-0004-0000-0A00-000012000000}"/>
    <hyperlink ref="F96" location="'Privacy Analyst Evaluation'!A1" display="Back to Scorecard" xr:uid="{00000000-0004-0000-0A00-000013000000}"/>
    <hyperlink ref="F112" location="'Privacy Analyst Evaluation'!A1" display="Back to Scorecard" xr:uid="{00000000-0004-0000-0A00-000014000000}"/>
    <hyperlink ref="F125" location="'Privacy Analyst Evaluation'!A1" display="Back to Scorecard" xr:uid="{00000000-0004-0000-0A00-000015000000}"/>
    <hyperlink ref="F130" location="'Privacy Analyst Evaluation'!A1" display="Back to Scorecard" xr:uid="{00000000-0004-0000-0A00-000016000000}"/>
    <hyperlink ref="F135" location="'Privacy Analyst Evaluation'!A1" display="Back to Scorecard" xr:uid="{00000000-0004-0000-0A00-000017000000}"/>
    <hyperlink ref="F142" location="'Privacy Analyst Evaluation'!A1" display="Back to Scorecard" xr:uid="{00000000-0004-0000-0A00-000018000000}"/>
    <hyperlink ref="F145" location="'Privacy Analyst Evaluation'!A1" display="Back to Scorecard" xr:uid="{00000000-0004-0000-0A00-000019000000}"/>
    <hyperlink ref="F150" location="'Privacy Analyst Evaluation'!A1" display="Back to Scorecard" xr:uid="{00000000-0004-0000-0A00-00001A000000}"/>
    <hyperlink ref="F160" location="'Privacy Analyst Evaluation'!A1" display="Back to Scorecard" xr:uid="{00000000-0004-0000-0A00-00001B000000}"/>
    <hyperlink ref="F164" location="'Privacy Analyst Evaluation'!A1" display="Back to Scorecard" xr:uid="{00000000-0004-0000-0A00-00001C000000}"/>
    <hyperlink ref="F170" location="'Privacy Analyst Evaluation'!A1" display="Back to Scorecard" xr:uid="{00000000-0004-0000-0A00-00001D000000}"/>
    <hyperlink ref="F173" location="'Privacy Analyst Evaluation'!A1" display="Back to Scorecard" xr:uid="{00000000-0004-0000-0A00-00001E000000}"/>
    <hyperlink ref="F189" location="'Privacy Analyst Evaluation'!A1" display="Back to Scorecard" xr:uid="{00000000-0004-0000-0A00-00001F000000}"/>
    <hyperlink ref="F192" location="'Privacy Analyst Evaluation'!A1" display="Back to Scorecard" xr:uid="{00000000-0004-0000-0A00-000020000000}"/>
    <hyperlink ref="F199" location="'Privacy Analyst Evaluation'!A1" display="Back to Scorecard" xr:uid="{00000000-0004-0000-0A00-000021000000}"/>
    <hyperlink ref="F207" location="'Privacy Analyst Evaluation'!A1" display="Back to Scorecard" xr:uid="{00000000-0004-0000-0A00-000022000000}"/>
    <hyperlink ref="F212" location="'Privacy Analyst Evaluation'!A1" display="Back to Scorecard" xr:uid="{00000000-0004-0000-0A00-000023000000}"/>
    <hyperlink ref="F217" location="'Privacy Analyst Evaluation'!A1" display="Back to Scorecard" xr:uid="{00000000-0004-0000-0A00-000024000000}"/>
    <hyperlink ref="F247" location="'Privacy Analyst Evaluation'!A1" display="Back to Scorecard" xr:uid="{00000000-0004-0000-0A00-000025000000}"/>
  </hyperlinks>
  <pageMargins left="0.7" right="0.7" top="0.75" bottom="0.75" header="0.3" footer="0.3"/>
  <pageSetup orientation="portrait" horizontalDpi="300" verticalDpi="300"/>
  <ignoredErrors>
    <ignoredError sqref="A1:N50 A52:N52 B51:C51 E51:N51 A54:N260 A53:B53 D53:N53"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'Auto Responses'!$J$7:$J$8</xm:f>
          </x14:formula1>
          <xm:sqref>H97:H111 H47:H51 H53:H56 H58:H60 H62:H63 H65:H66 H68:H75 H77:H89 H91:H95 H113:H120</xm:sqref>
        </x14:dataValidation>
        <x14:dataValidation type="list" allowBlank="1" showInputMessage="1" showErrorMessage="1" xr:uid="{00000000-0002-0000-0A00-000004000000}">
          <x14:formula1>
            <xm:f>'Auto Responses'!$J$11:$J$14</xm:f>
          </x14:formula1>
          <xm:sqref>J97:J111 J47:J51 J53:J56 J58:J60 J62:J63 J65:J66 J68:J75 J77:J89 J91:J95 J113:J120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ECCA0"/>
  </sheetPr>
  <dimension ref="A1:F385"/>
  <sheetViews>
    <sheetView topLeftCell="A2" zoomScale="80" workbookViewId="0">
      <selection activeCell="A2" sqref="A2"/>
    </sheetView>
  </sheetViews>
  <sheetFormatPr defaultColWidth="0" defaultRowHeight="15.05" customHeight="1" x14ac:dyDescent="0.25"/>
  <cols>
    <col min="1" max="1" width="11.1796875" customWidth="1"/>
    <col min="2" max="2" width="57.81640625" style="1" customWidth="1"/>
    <col min="3" max="3" width="71.1796875" style="1" customWidth="1"/>
    <col min="4" max="4" width="80.36328125" style="1" customWidth="1"/>
    <col min="5" max="5" width="6.6328125" customWidth="1"/>
    <col min="7" max="7" width="6.6328125" hidden="1" customWidth="1"/>
    <col min="8" max="16384" width="6.6328125" hidden="1"/>
  </cols>
  <sheetData>
    <row r="1" spans="1:5" ht="180" hidden="1" customHeight="1" x14ac:dyDescent="0.25">
      <c r="A1" s="89" t="s">
        <v>654</v>
      </c>
    </row>
    <row r="2" spans="1:5" ht="24.75" customHeight="1" x14ac:dyDescent="0.25">
      <c r="A2" s="235" t="s">
        <v>655</v>
      </c>
      <c r="B2" s="235"/>
      <c r="C2" s="235"/>
      <c r="D2" s="236" t="s">
        <v>50</v>
      </c>
    </row>
    <row r="3" spans="1:5" ht="18" customHeight="1" x14ac:dyDescent="0.25">
      <c r="A3" s="237" t="s">
        <v>656</v>
      </c>
      <c r="B3" s="238"/>
      <c r="C3" s="238"/>
      <c r="D3" s="239"/>
    </row>
    <row r="4" spans="1:5" ht="18" customHeight="1" x14ac:dyDescent="0.25">
      <c r="A4" s="240" t="s">
        <v>657</v>
      </c>
      <c r="B4" s="238"/>
      <c r="C4" s="238"/>
      <c r="D4" s="239"/>
    </row>
    <row r="5" spans="1:5" s="177" customFormat="1" ht="18" customHeight="1" x14ac:dyDescent="0.25">
      <c r="A5" s="241" t="s">
        <v>658</v>
      </c>
      <c r="B5" s="238"/>
      <c r="C5" s="238"/>
      <c r="D5" s="239"/>
    </row>
    <row r="6" spans="1:5" s="177" customFormat="1" ht="18" customHeight="1" x14ac:dyDescent="0.25">
      <c r="A6" s="241" t="s">
        <v>659</v>
      </c>
      <c r="B6" s="238"/>
      <c r="C6" s="238"/>
      <c r="D6" s="242"/>
    </row>
    <row r="7" spans="1:5" ht="18" customHeight="1" x14ac:dyDescent="0.25">
      <c r="A7" s="243" t="str">
        <f>VLOOKUP(LEFT($A8,4),'Auto Responses'!$N$4:$O$38,2,0)&amp;""</f>
        <v xml:space="preserve"> General Information</v>
      </c>
      <c r="B7" s="28"/>
      <c r="C7" s="244" t="str">
        <f>Questions!$S$2</f>
        <v>Reason for Question</v>
      </c>
      <c r="D7" s="244" t="str">
        <f>Questions!$T$2</f>
        <v>Follow-Up Inquiries/Responses</v>
      </c>
    </row>
    <row r="8" spans="1:5" x14ac:dyDescent="0.25">
      <c r="A8" s="245" t="s">
        <v>4</v>
      </c>
      <c r="B8" s="245" t="str">
        <f>VLOOKUP($A8,Questions!$A$3:$X$333,2,0)&amp;""</f>
        <v>Solution Provider Name</v>
      </c>
      <c r="C8" s="245" t="str">
        <f>VLOOKUP($A8,Questions!$A$3:$X$333,19,0)&amp;""</f>
        <v/>
      </c>
      <c r="D8" s="245" t="str">
        <f>VLOOKUP($A8,Questions!$A$3:$X$333,20,0)&amp;""</f>
        <v/>
      </c>
    </row>
    <row r="9" spans="1:5" x14ac:dyDescent="0.25">
      <c r="A9" s="245" t="s">
        <v>6</v>
      </c>
      <c r="B9" s="245" t="str">
        <f>VLOOKUP($A9,Questions!$A$3:$X$333,2,0)&amp;""</f>
        <v>Solution Name</v>
      </c>
      <c r="C9" s="245" t="str">
        <f>VLOOKUP($A9,Questions!$A$3:$X$333,19,0)&amp;""</f>
        <v/>
      </c>
      <c r="D9" s="245" t="str">
        <f>VLOOKUP($A9,Questions!$A$3:$X$333,20,0)&amp;""</f>
        <v/>
      </c>
    </row>
    <row r="10" spans="1:5" x14ac:dyDescent="0.25">
      <c r="A10" s="245" t="s">
        <v>8</v>
      </c>
      <c r="B10" s="245" t="str">
        <f>VLOOKUP($A10,Questions!$A$3:$X$333,2,0)&amp;""</f>
        <v>Solution Description</v>
      </c>
      <c r="C10" s="245" t="str">
        <f>VLOOKUP($A10,Questions!$A$3:$X$333,19,0)&amp;""</f>
        <v/>
      </c>
      <c r="D10" s="245" t="str">
        <f>VLOOKUP($A10,Questions!$A$3:$X$333,20,0)&amp;""</f>
        <v/>
      </c>
    </row>
    <row r="11" spans="1:5" x14ac:dyDescent="0.25">
      <c r="A11" s="245" t="s">
        <v>10</v>
      </c>
      <c r="B11" s="245" t="str">
        <f>VLOOKUP($A11,Questions!$A$3:$X$333,2,0)&amp;""</f>
        <v>Solution Provider Contact Name</v>
      </c>
      <c r="C11" s="245" t="str">
        <f>VLOOKUP($A11,Questions!$A$3:$X$333,19,0)&amp;""</f>
        <v/>
      </c>
      <c r="D11" s="245" t="str">
        <f>VLOOKUP($A11,Questions!$A$3:$X$333,20,0)&amp;""</f>
        <v/>
      </c>
    </row>
    <row r="12" spans="1:5" x14ac:dyDescent="0.25">
      <c r="A12" s="245" t="s">
        <v>11</v>
      </c>
      <c r="B12" s="245" t="str">
        <f>VLOOKUP($A12,Questions!$A$3:$X$333,2,0)&amp;""</f>
        <v>Solution Provider Contact Title</v>
      </c>
      <c r="C12" s="245" t="str">
        <f>VLOOKUP($A12,Questions!$A$3:$X$333,19,0)&amp;""</f>
        <v/>
      </c>
      <c r="D12" s="245" t="str">
        <f>VLOOKUP($A12,Questions!$A$3:$X$333,20,0)&amp;""</f>
        <v/>
      </c>
    </row>
    <row r="13" spans="1:5" x14ac:dyDescent="0.25">
      <c r="A13" s="245" t="s">
        <v>12</v>
      </c>
      <c r="B13" s="245" t="str">
        <f>VLOOKUP($A13,Questions!$A$3:$X$333,2,0)&amp;""</f>
        <v>Solution Provider Contact Email</v>
      </c>
      <c r="C13" s="245" t="str">
        <f>VLOOKUP($A13,Questions!$A$3:$X$333,19,0)&amp;""</f>
        <v/>
      </c>
      <c r="D13" s="245" t="str">
        <f>VLOOKUP($A13,Questions!$A$3:$X$333,20,0)&amp;""</f>
        <v/>
      </c>
    </row>
    <row r="14" spans="1:5" x14ac:dyDescent="0.25">
      <c r="A14" s="245" t="s">
        <v>13</v>
      </c>
      <c r="B14" s="245" t="str">
        <f>VLOOKUP($A14,Questions!$A$3:$X$333,2,0)&amp;""</f>
        <v>Solution Provider Contact Phone Number</v>
      </c>
      <c r="C14" s="245" t="str">
        <f>VLOOKUP($A14,Questions!$A$3:$X$333,19,0)&amp;""</f>
        <v/>
      </c>
      <c r="D14" s="245" t="str">
        <f>VLOOKUP($A14,Questions!$A$3:$X$333,20,0)&amp;""</f>
        <v/>
      </c>
    </row>
    <row r="15" spans="1:5" x14ac:dyDescent="0.25">
      <c r="A15" s="245" t="s">
        <v>15</v>
      </c>
      <c r="B15" s="245" t="str">
        <f>VLOOKUP($A15,Questions!$A$3:$X$333,2,0)&amp;""</f>
        <v>Country of Company Headquarters</v>
      </c>
      <c r="C15" s="245" t="str">
        <f>VLOOKUP($A15,Questions!$A$3:$X$333,19,0)&amp;""</f>
        <v/>
      </c>
      <c r="D15" s="245" t="str">
        <f>VLOOKUP($A15,Questions!$A$3:$X$333,20,0)&amp;""</f>
        <v/>
      </c>
    </row>
    <row r="16" spans="1:5" x14ac:dyDescent="0.25">
      <c r="A16" s="245" t="s">
        <v>17</v>
      </c>
      <c r="B16" s="245" t="str">
        <f>VLOOKUP($A16,Questions!$A$3:$X$333,2,0)&amp;""</f>
        <v>Employee Work Locations (all)</v>
      </c>
      <c r="C16" s="245" t="str">
        <f>VLOOKUP($A16,Questions!$A$3:$X$333,19,0)&amp;""</f>
        <v>Determines where solution provider employees will be physically located.</v>
      </c>
      <c r="D16" s="245" t="str">
        <f>VLOOKUP($A16,Questions!$A$3:$X$333,20,0)&amp;""</f>
        <v>Follow-up inquiries will be institution/implementation specific.</v>
      </c>
      <c r="E16" s="46" t="s">
        <v>660</v>
      </c>
    </row>
    <row r="17" spans="1:5" ht="18" customHeight="1" x14ac:dyDescent="0.25">
      <c r="A17" s="28" t="str">
        <f>VLOOKUP(LEFT($A18,4),'Auto Responses'!$N$4:$O$38,2,0)&amp;""</f>
        <v xml:space="preserve"> Company Information</v>
      </c>
      <c r="B17" s="28"/>
      <c r="C17" s="244" t="str">
        <f>Questions!$S$2</f>
        <v>Reason for Question</v>
      </c>
      <c r="D17" s="244" t="str">
        <f>Questions!$T$2</f>
        <v>Follow-Up Inquiries/Responses</v>
      </c>
    </row>
    <row r="18" spans="1:5" ht="71.2" customHeight="1" x14ac:dyDescent="0.25">
      <c r="A18" s="245" t="s">
        <v>23</v>
      </c>
      <c r="B18" s="245" t="str">
        <f>VLOOKUP($A18,Questions!$A$3:$X$333,2,0)&amp;""</f>
        <v>Do you have a dedicated software and system development team(s) (e.g., customer support, implementation, product management, etc.)?*</v>
      </c>
      <c r="C18" s="245" t="str">
        <f>VLOOKUP($A18,Questions!$A$3:$X$333,19,0)&amp;""</f>
        <v>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v>
      </c>
      <c r="D18" s="245" t="str">
        <f>VLOOKUP($A18,Questions!$A$3:$X$333,20,0)&amp;""</f>
        <v>Follow-up inquiries for solution provider team strategies will be unique to your institution and may depend on the underlying infrastructures needed to support a system for your specific use case.</v>
      </c>
    </row>
    <row r="19" spans="1:5" ht="43.55" customHeight="1" x14ac:dyDescent="0.25">
      <c r="A19" s="245" t="s">
        <v>25</v>
      </c>
      <c r="B19" s="245" t="str">
        <f>VLOOKUP($A19,Questions!$A$3:$X$333,2,0)&amp;""</f>
        <v>Describe your organization’s business background and ownership structure, including all parent and subsidiary relationships.</v>
      </c>
      <c r="C19" s="245" t="str">
        <f>VLOOKUP($A19,Questions!$A$3:$X$333,19,0)&amp;""</f>
        <v>This information defines the scale of company (support, resources, skillsets), general information about the organization that may be concerning.</v>
      </c>
      <c r="D19" s="245" t="str">
        <f>VLOOKUP($A19,Questions!$A$3:$X$333,20,0)&amp;""</f>
        <v>Follow-up responses to this one are normally unique to their response. Vague answers here usually result in some footprinting of a solution provider to determine their "reputation."</v>
      </c>
    </row>
    <row r="20" spans="1:5" ht="67.75" customHeight="1" x14ac:dyDescent="0.25">
      <c r="A20" s="245" t="s">
        <v>27</v>
      </c>
      <c r="B20" s="245" t="str">
        <f>VLOOKUP($A20,Questions!$A$3:$X$333,2,0)&amp;""</f>
        <v>Have you operated without unplanned disruptions to this solution in the past 12 months?</v>
      </c>
      <c r="C20" s="245" t="str">
        <f>VLOOKUP($A20,Questions!$A$3:$X$333,19,0)&amp;""</f>
        <v>We want transparency from the solution provider, and an honest answer to this question, regardless of the response, is a good step in building trust.</v>
      </c>
      <c r="D20" s="245" t="str">
        <f>VLOOKUP($A20,Questions!$A$3:$X$333,20,0)&amp;""</f>
        <v>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v>
      </c>
    </row>
    <row r="21" spans="1:5" ht="67.75" customHeight="1" x14ac:dyDescent="0.25">
      <c r="A21" s="245" t="s">
        <v>28</v>
      </c>
      <c r="B21" s="245" t="str">
        <f>VLOOKUP($A21,Questions!$A$3:$X$333,2,0)&amp;""</f>
        <v>Do you have a dedicated information security staff or office?</v>
      </c>
      <c r="C21" s="245" t="str">
        <f>VLOOKUP($A21,Questions!$A$3:$X$333,19,0)&amp;""</f>
        <v>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v>
      </c>
      <c r="D21" s="245" t="str">
        <f>VLOOKUP($A21,Questions!$A$3:$X$333,20,0)&amp;""</f>
        <v>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v>
      </c>
    </row>
    <row r="22" spans="1:5" ht="64.5" customHeight="1" x14ac:dyDescent="0.25">
      <c r="A22" s="245" t="s">
        <v>29</v>
      </c>
      <c r="B22" s="245" t="str">
        <f>VLOOKUP($A22,Questions!$A$3:$X$333,2,0)&amp;""</f>
        <v>Use this area to share information about your environment that will assist those who are assessing your company's data security program.</v>
      </c>
      <c r="C22" s="245" t="str">
        <f>VLOOKUP($A22,Questions!$A$3:$X$333,19,0)&amp;""</f>
        <v>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v>
      </c>
      <c r="D22" s="245" t="str">
        <f>VLOOKUP($A22,Questions!$A$3:$X$333,20,0)&amp;""</f>
        <v>This is a freebie to help the solution provider state their case. If a solution provider does not add anything here (or it is just sales stuff), we can assume it was filled out by a sales engineer and questions will be evaluated with higher scrutiny.</v>
      </c>
      <c r="E22" s="46" t="s">
        <v>660</v>
      </c>
    </row>
    <row r="23" spans="1:5" ht="18" customHeight="1" x14ac:dyDescent="0.25">
      <c r="A23" s="28" t="str">
        <f>VLOOKUP(LEFT($A24,4),'Auto Responses'!$N$4:$O$38,2,0)&amp;""</f>
        <v xml:space="preserve"> Required Questions</v>
      </c>
      <c r="B23" s="28"/>
      <c r="C23" s="244" t="str">
        <f>Questions!$S$2</f>
        <v>Reason for Question</v>
      </c>
      <c r="D23" s="244" t="str">
        <f>Questions!$T$2</f>
        <v>Follow-Up Inquiries/Responses</v>
      </c>
    </row>
    <row r="24" spans="1:5" s="249" customFormat="1" ht="18" customHeight="1" x14ac:dyDescent="0.25">
      <c r="A24" s="246" t="s">
        <v>661</v>
      </c>
      <c r="B24" s="247"/>
      <c r="C24" s="248"/>
      <c r="D24" s="248"/>
    </row>
    <row r="25" spans="1:5" ht="37" customHeight="1" x14ac:dyDescent="0.25">
      <c r="A25" s="245" t="s">
        <v>32</v>
      </c>
      <c r="B25" s="245" t="str">
        <f>VLOOKUP($A25,Questions!$A$3:$X$333,2,0)&amp;""</f>
        <v>Are you offering a cloud-based product?</v>
      </c>
      <c r="C25" s="245" t="s">
        <v>662</v>
      </c>
      <c r="D25" s="245" t="str">
        <f>VLOOKUP($A25,Questions!$A$3:$X$333,19,0)&amp;""</f>
        <v/>
      </c>
    </row>
    <row r="26" spans="1:5" ht="38.299999999999997" customHeight="1" x14ac:dyDescent="0.25">
      <c r="A26" s="245" t="s">
        <v>34</v>
      </c>
      <c r="B26" s="245" t="str">
        <f>VLOOKUP($A26,Questions!$A$3:$X$333,2,0)&amp;""</f>
        <v>Does your product or service have an interface?</v>
      </c>
      <c r="C26" s="245" t="s">
        <v>663</v>
      </c>
      <c r="D26" s="245" t="str">
        <f>VLOOKUP($A26,Questions!$A$3:$X$333,19,0)&amp;""</f>
        <v/>
      </c>
    </row>
    <row r="27" spans="1:5" x14ac:dyDescent="0.25">
      <c r="A27" s="245" t="s">
        <v>36</v>
      </c>
      <c r="B27" s="245" t="str">
        <f>VLOOKUP($A27,Questions!$A$3:$X$333,2,0)&amp;""</f>
        <v>Are you providing consulting services?</v>
      </c>
      <c r="C27" s="245" t="s">
        <v>664</v>
      </c>
      <c r="D27" s="245" t="str">
        <f>VLOOKUP($A27,Questions!$A$3:$X$333,19,0)&amp;""</f>
        <v/>
      </c>
    </row>
    <row r="28" spans="1:5" ht="28.5" customHeight="1" x14ac:dyDescent="0.25">
      <c r="A28" s="245" t="s">
        <v>39</v>
      </c>
      <c r="B28" s="245" t="str">
        <f>VLOOKUP($A28,Questions!$A$3:$X$333,2,0)&amp;""</f>
        <v>Does your solution have AI features, or are there plans to implement AI features in the next 12 months?</v>
      </c>
      <c r="C28" s="245" t="s">
        <v>665</v>
      </c>
      <c r="D28" s="245" t="str">
        <f>VLOOKUP($A28,Questions!$A$3:$X$333,19,0)&amp;""</f>
        <v/>
      </c>
    </row>
    <row r="29" spans="1:5" ht="42.75" customHeight="1" x14ac:dyDescent="0.25">
      <c r="A29" s="245" t="s">
        <v>41</v>
      </c>
      <c r="B29" s="245" t="str">
        <f>VLOOKUP($A29,Questions!$A$3:$X$333,2,0)&amp;""</f>
        <v>Does your solution process protected health information (PHI) or any data covered by the Health Insurance Portability and Accountability Act (HIPAA)?</v>
      </c>
      <c r="C29" s="245" t="s">
        <v>666</v>
      </c>
      <c r="D29" s="245" t="str">
        <f>VLOOKUP($A29,Questions!$A$3:$X$333,19,0)&amp;""</f>
        <v/>
      </c>
    </row>
    <row r="30" spans="1:5" ht="33.75" customHeight="1" x14ac:dyDescent="0.25">
      <c r="A30" s="245" t="s">
        <v>43</v>
      </c>
      <c r="B30" s="245" t="str">
        <f>VLOOKUP($A30,Questions!$A$3:$X$333,2,0)&amp;""</f>
        <v>Is the solution designed to process, store, or transmit credit card information?</v>
      </c>
      <c r="C30" s="245" t="s">
        <v>667</v>
      </c>
      <c r="D30" s="245" t="str">
        <f>VLOOKUP($A30,Questions!$A$3:$X$333,19,0)&amp;""</f>
        <v/>
      </c>
    </row>
    <row r="31" spans="1:5" ht="66.8" customHeight="1" x14ac:dyDescent="0.25">
      <c r="A31" s="245" t="s">
        <v>45</v>
      </c>
      <c r="B31" s="245" t="str">
        <f>VLOOKUP($A31,Questions!$A$3:$X$333,2,0)&amp;""</f>
        <v>Does operating your solution require the institution to operate a physical or virtual appliance in their own environment or to provide inbound firewall exceptions to allow your employees to remotely administer systems in the institution's environment?</v>
      </c>
      <c r="C31" s="245" t="s">
        <v>668</v>
      </c>
      <c r="D31" s="245" t="str">
        <f>VLOOKUP($A31,Questions!$A$3:$X$333,19,0)&amp;""</f>
        <v/>
      </c>
      <c r="E31" s="46" t="s">
        <v>660</v>
      </c>
    </row>
    <row r="32" spans="1:5" ht="18" customHeight="1" x14ac:dyDescent="0.25">
      <c r="A32" s="28" t="str">
        <f>VLOOKUP(LEFT($A33,4),'Auto Responses'!$N$4:$O$38,2,0)&amp;""</f>
        <v xml:space="preserve"> Documentation</v>
      </c>
      <c r="B32" s="28"/>
      <c r="C32" s="244" t="str">
        <f>Questions!$S$2</f>
        <v>Reason for Question</v>
      </c>
      <c r="D32" s="244" t="str">
        <f>Questions!$T$2</f>
        <v>Follow-Up Inquiries/Responses</v>
      </c>
    </row>
    <row r="33" spans="1:5" ht="56.95" customHeight="1" x14ac:dyDescent="0.25">
      <c r="A33" s="245" t="s">
        <v>52</v>
      </c>
      <c r="B33" s="245" t="str">
        <f>VLOOKUP($A33,Questions!$A$3:$X$333,2,0)&amp;""</f>
        <v>Do you have a well-documented business continuity plan (BCP), with a clear owner, that is tested annually?*</v>
      </c>
      <c r="C33" s="245" t="str">
        <f>VLOOKUP($A33,Questions!$A$3:$X$333,19,0)&amp;""</f>
        <v>Testing a business continuity plan is an important action that improves the efficiency and accuracy of a solutiuon provider's continuity plans. Vague responses to this question should be met with concern and appropriate follow-up, based on your institutions risk tolerance.</v>
      </c>
      <c r="D33" s="245" t="str">
        <f>VLOOKUP($A33,Questions!$A$3:$X$333,20,0)&amp;""</f>
        <v/>
      </c>
    </row>
    <row r="34" spans="1:5" ht="56.95" customHeight="1" x14ac:dyDescent="0.25">
      <c r="A34" s="245" t="s">
        <v>54</v>
      </c>
      <c r="B34" s="245" t="str">
        <f>VLOOKUP($A34,Questions!$A$3:$X$333,2,0)&amp;""</f>
        <v>Do you have a well-documented disaster recovery plan (DRP), with a clear owner, that is tested annually?*</v>
      </c>
      <c r="C34" s="245" t="str">
        <f>VLOOKUP($A34,Questions!$A$3:$X$333,19,0)&amp;""</f>
        <v>Testing a disaster recovery plan is an important action that improves the efficiency and accuracy of a solutiuon provider's recovery plans. Vague responses to this question should be met with concern and appropriate follow-up, based on your institutions risk tolerance.</v>
      </c>
      <c r="D34" s="245" t="str">
        <f>VLOOKUP($A34,Questions!$A$3:$X$333,20,0)&amp;""</f>
        <v/>
      </c>
    </row>
    <row r="35" spans="1:5" ht="35.200000000000003" customHeight="1" x14ac:dyDescent="0.25">
      <c r="A35" s="245" t="s">
        <v>56</v>
      </c>
      <c r="B35" s="245" t="str">
        <f>VLOOKUP($A35,Questions!$A$3:$X$333,2,0)&amp;""</f>
        <v>Have you undergone a SSAE 18/SOC 2 audit?</v>
      </c>
      <c r="C35" s="245" t="str">
        <f>VLOOKUP($A35,Questions!$A$3:$X$333,19,0)&amp;""</f>
        <v>SSAE 18 and SOC2 audits are standard documentation, relevant to institutions requiring a solution provider to undergo SSAE 18 audits.</v>
      </c>
      <c r="D35" s="245" t="str">
        <f>VLOOKUP($A35,Questions!$A$3:$X$333,20,0)&amp;""</f>
        <v>Follow-up inquiries for SSAE 18 content will be institution/implementation specific.</v>
      </c>
    </row>
    <row r="36" spans="1:5" ht="56.95" customHeight="1" x14ac:dyDescent="0.25">
      <c r="A36" s="245" t="s">
        <v>58</v>
      </c>
      <c r="B36" s="245" t="str">
        <f>VLOOKUP($A36,Questions!$A$3:$X$333,2,0)&amp;""</f>
        <v>Do you conform with a specific industry standard security framework (e.g., NIST Cybersecurity Framework, CIS Controls, ISO 27001, etc.)?</v>
      </c>
      <c r="C36" s="245" t="str">
        <f>VLOOKUP($A36,Questions!$A$3:$X$333,19,0)&amp;""</f>
        <v>The details of the standard are not the focus here; it is the fact that a solution provider builds their environment around a standard and that they continually evaluate and assess their security programs.</v>
      </c>
      <c r="D36" s="245" t="str">
        <f>VLOOKUP($A36,Questions!$A$3:$X$333,20,0)&amp;""</f>
        <v>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v>
      </c>
    </row>
    <row r="37" spans="1:5" ht="64.5" customHeight="1" x14ac:dyDescent="0.25">
      <c r="A37" s="245" t="s">
        <v>60</v>
      </c>
      <c r="B37" s="245" t="str">
        <f>VLOOKUP($A37,Questions!$A$3:$X$333,2,0)&amp;""</f>
        <v>Can you provide overall system and/or application architecture diagrams, including a full description of the data flow for all components of the system?</v>
      </c>
      <c r="C37" s="245" t="str">
        <f>VLOOKUP($A37,Questions!$A$3:$X$333,19,0)&amp;""</f>
        <v>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v>
      </c>
      <c r="D37" s="245" t="str">
        <f>VLOOKUP($A37,Questions!$A$3:$X$333,20,0)&amp;""</f>
        <v>Inquire about any privacy language the solution provider may have. It may not be ideal but there may be something available to assess or enough to have your legal counsel or policy/privacy professionals review.</v>
      </c>
    </row>
    <row r="38" spans="1:5" ht="64" customHeight="1" x14ac:dyDescent="0.25">
      <c r="A38" s="245" t="s">
        <v>62</v>
      </c>
      <c r="B38" s="245" t="str">
        <f>VLOOKUP($A38,Questions!$A$3:$X$333,2,0)&amp;""</f>
        <v>Does your organization have a data privacy policy?</v>
      </c>
      <c r="C38" s="245" t="str">
        <f>VLOOKUP($A38,Questions!$A$3:$X$333,19,0)&amp;""</f>
        <v>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v>
      </c>
      <c r="D38" s="245" t="str">
        <f>VLOOKUP($A38,Questions!$A$3:$X$333,20,0)&amp;""</f>
        <v>Inquire about any privacy language the solution provider may have. It may not be ideal but there may be something available to assess or enough to have your legal counsel or policy/privacy professionals review.</v>
      </c>
    </row>
    <row r="39" spans="1:5" ht="78.05" customHeight="1" x14ac:dyDescent="0.25">
      <c r="A39" s="245" t="s">
        <v>64</v>
      </c>
      <c r="B39" s="245" t="str">
        <f>VLOOKUP($A39,Questions!$A$3:$X$333,2,0)&amp;""</f>
        <v>Do you have a documented, and currently implemented, employee onboarding and offboarding policy?</v>
      </c>
      <c r="C39" s="245" t="str">
        <f>VLOOKUP($A39,Questions!$A$3:$X$333,19,0)&amp;""</f>
        <v>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v>
      </c>
      <c r="D39" s="245" t="str">
        <f>VLOOKUP($A39,Questions!$A$3:$X$333,20,0)&amp;""</f>
        <v>Unsatisfactory answers should be met with questions about access control authority, roles and responsibilities (of access grantors), administrative privileges within the solution provider's infrastructure(s), etc.</v>
      </c>
      <c r="E39" s="46" t="s">
        <v>660</v>
      </c>
    </row>
    <row r="40" spans="1:5" ht="18" customHeight="1" x14ac:dyDescent="0.25">
      <c r="A40" s="28" t="str">
        <f>VLOOKUP(LEFT($A41,4),'Auto Responses'!$N$4:$O$38,2,0)&amp;""</f>
        <v xml:space="preserve"> Assessment of Third Parties</v>
      </c>
      <c r="B40" s="28"/>
      <c r="C40" s="244" t="str">
        <f>Questions!$S$2</f>
        <v>Reason for Question</v>
      </c>
      <c r="D40" s="244" t="str">
        <f>Questions!$T$2</f>
        <v>Follow-Up Inquiries/Responses</v>
      </c>
    </row>
    <row r="41" spans="1:5" ht="56.95" customHeight="1" x14ac:dyDescent="0.25">
      <c r="A41" s="245" t="s">
        <v>65</v>
      </c>
      <c r="B41" s="245" t="str">
        <f>VLOOKUP($A41,Questions!$A$3:$X$333,2,0)&amp;""</f>
        <v>Do you perform security assessments of third-party companies with which you share data (e.g., hosting providers, cloud services, PaaS, IaaS, SaaS)?*</v>
      </c>
      <c r="C41" s="245" t="str">
        <f>VLOOKUP($A41,Questions!$A$3:$X$333,19,0)&amp;""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41" s="245" t="str">
        <f>VLOOKUP($A41,Questions!$A$3:$X$333,20,0)&amp;""</f>
        <v>Follow up with a robust question set if the solution provider cannot clearly state full control of the integrity of their system(s). Questions about administrator access on end-user devices and other maintenance and patching type questions are appropriate.</v>
      </c>
    </row>
    <row r="42" spans="1:5" ht="42.75" customHeight="1" x14ac:dyDescent="0.25">
      <c r="A42" s="245" t="s">
        <v>67</v>
      </c>
      <c r="B42" s="245" t="str">
        <f>VLOOKUP($A42,Questions!$A$3:$X$333,2,0)&amp;""</f>
        <v>Do you have contractual language in place with third parties governing access to institutional data?*</v>
      </c>
      <c r="C42" s="245" t="str">
        <f>VLOOKUP($A42,Questions!$A$3:$X$333,19,0)&amp;""</f>
        <v>The sharing of institutional data to fourth-parties may increase the risk to the institutation and thus, we want to know who gets what data, when they get that data, and why they get that data.</v>
      </c>
      <c r="D42" s="245" t="str">
        <f>VLOOKUP($A42,Questions!$A$3:$X$333,20,0)&amp;""</f>
        <v>Follow-up inquiries concerning third-party data sharing will be institution/implementation specific.</v>
      </c>
    </row>
    <row r="43" spans="1:5" ht="28.5" customHeight="1" x14ac:dyDescent="0.25">
      <c r="A43" s="245" t="s">
        <v>68</v>
      </c>
      <c r="B43" s="245" t="str">
        <f>VLOOKUP($A43,Questions!$A$3:$X$333,2,0)&amp;""</f>
        <v>Do the contracts in place with these third parties address liability in the event of a data breach?*</v>
      </c>
      <c r="C43" s="245" t="str">
        <f>VLOOKUP($A43,Questions!$A$3:$X$333,19,0)&amp;""</f>
        <v>Knowing the protections and legal agreements in place for third-party data sharing may assist analysts in determininng residual risk.</v>
      </c>
      <c r="D43" s="245" t="str">
        <f>VLOOKUP($A43,Questions!$A$3:$X$333,20,0)&amp;""</f>
        <v>Follow-up inquiries concerning legal agreements with third parties will be institution/implementation specific.</v>
      </c>
    </row>
    <row r="44" spans="1:5" ht="114.05" customHeight="1" x14ac:dyDescent="0.25">
      <c r="A44" s="245" t="s">
        <v>70</v>
      </c>
      <c r="B44" s="245" t="str">
        <f>VLOOKUP($A44,Questions!$A$3:$X$333,2,0)&amp;""</f>
        <v>Do you have an implemented third-party management strategy?*</v>
      </c>
      <c r="C44" s="245" t="str">
        <f>VLOOKUP($A44,Questions!$A$3:$X$333,19,0)&amp;""</f>
        <v>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44" s="245" t="str">
        <f>VLOOKUP($A44,Questions!$A$3:$X$333,20,0)&amp;""</f>
        <v>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v>
      </c>
    </row>
    <row r="45" spans="1:5" ht="80.2" customHeight="1" x14ac:dyDescent="0.25">
      <c r="A45" s="245" t="s">
        <v>72</v>
      </c>
      <c r="B45" s="245" t="str">
        <f>VLOOKUP($A45,Questions!$A$3:$X$333,2,0)&amp;""</f>
        <v>Do you have a process and implemented procedures for managing your hardware supply chain (e.g., telecommunications equipment, export licensing, computing devices)?</v>
      </c>
      <c r="C45" s="245" t="str">
        <f>VLOOKUP($A45,Questions!$A$3:$X$333,19,0)&amp;""</f>
        <v>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45" s="245" t="str">
        <f>VLOOKUP($A45,Questions!$A$3:$X$333,20,0)&amp;""</f>
        <v>Follow-up inquiries concerning hardware supply chain will be institution/implementation specific.</v>
      </c>
    </row>
    <row r="46" spans="1:5" ht="18" customHeight="1" x14ac:dyDescent="0.25">
      <c r="A46" s="28" t="str">
        <f>VLOOKUP(LEFT($A47,4),'Auto Responses'!$N$4:$O$38,2,0)&amp;""</f>
        <v xml:space="preserve"> Change Management</v>
      </c>
      <c r="B46" s="28"/>
      <c r="C46" s="244" t="str">
        <f>Questions!$S$2</f>
        <v>Reason for Question</v>
      </c>
      <c r="D46" s="244" t="str">
        <f>Questions!$T$2</f>
        <v>Follow-Up Inquiries/Responses</v>
      </c>
    </row>
    <row r="47" spans="1:5" ht="55.5" customHeight="1" x14ac:dyDescent="0.25">
      <c r="A47" s="245" t="s">
        <v>74</v>
      </c>
      <c r="B47" s="245" t="str">
        <f>VLOOKUP($A47,Questions!$A$3:$X$333,2,0)&amp;""</f>
        <v>Will the institution be notified of major changes to your environment that could impact the institution's security posture?*</v>
      </c>
      <c r="C47" s="245" t="str">
        <f>VLOOKUP($A47,Questions!$A$3:$X$333,19,0)&amp;""</f>
        <v>Notification expectations should be set earlier in the contract/assessment process. Timelines, correspondence medium, and playbook details are all aspects to keep in mind when assessing this response.</v>
      </c>
      <c r="D47" s="245" t="str">
        <f>VLOOKUP($A47,Questions!$A$3:$X$333,20,0)&amp;""</f>
        <v>If the solution provider's response does not cover the details outlined in the reasoning, follow up and get specific responses for each, as needed.</v>
      </c>
    </row>
    <row r="48" spans="1:5" ht="42.75" customHeight="1" x14ac:dyDescent="0.25">
      <c r="A48" s="245" t="s">
        <v>76</v>
      </c>
      <c r="B48" s="245" t="str">
        <f>VLOOKUP($A48,Questions!$A$3:$X$333,2,0)&amp;""</f>
        <v>Does the system support client customizations from one release to another?*</v>
      </c>
      <c r="C48" s="245" t="str">
        <f>VLOOKUP($A48,Questions!$A$3:$X$333,19,0)&amp;""</f>
        <v>The solution provider's solution characteristics and the institution's use case will determine the relevancy of this question. The purpose of this question is to understand the underlying infrastructure and how it is maintained across all customers.</v>
      </c>
      <c r="D48" s="245" t="str">
        <f>VLOOKUP($A48,Questions!$A$3:$X$333,20,0)&amp;""</f>
        <v>In cases where the solution is customized for customer use cases, ensure the solution provider's response covers all aspects of code migration, including backups, data conversions, local resources from the institution, etc., as it relates to code upgrades and/or version adoptions.</v>
      </c>
    </row>
    <row r="49" spans="1:5" ht="59.25" customHeight="1" x14ac:dyDescent="0.25">
      <c r="A49" s="245" t="s">
        <v>78</v>
      </c>
      <c r="B49" s="245" t="str">
        <f>VLOOKUP($A49,Questions!$A$3:$X$333,2,0)&amp;""</f>
        <v>Do you have an implemented system configuration management process (e.g.,secure "gold" images, etc.)?*</v>
      </c>
      <c r="C49" s="245" t="str">
        <f>VLOOKUP($A49,Questions!$A$3:$X$333,19,0)&amp;""</f>
        <v>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v>
      </c>
      <c r="D49" s="245" t="str">
        <f>VLOOKUP($A49,Questions!$A$3:$X$333,20,0)&amp;""</f>
        <v>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v>
      </c>
    </row>
    <row r="50" spans="1:5" ht="42.75" customHeight="1" x14ac:dyDescent="0.25">
      <c r="A50" s="245" t="s">
        <v>80</v>
      </c>
      <c r="B50" s="245" t="str">
        <f>VLOOKUP($A50,Questions!$A$3:$X$333,2,0)&amp;""</f>
        <v>Do you have a documented change management process?</v>
      </c>
      <c r="C50" s="245" t="str">
        <f>VLOOKUP($A50,Questions!$A$3:$X$333,19,0)&amp;""</f>
        <v>The lack of a change management function is indicative of immature program processes. Answers to this question can provide insight into how well their responses (on the HECVAT) represent their actual environment(s).</v>
      </c>
      <c r="D50" s="245" t="str">
        <f>VLOOKUP($A50,Questions!$A$3:$X$333,20,0)&amp;""</f>
        <v>If a weak response is given to this answer, response scrutiny should be increased. Questions about configuration management, system authority, and documentation are appropriate.</v>
      </c>
    </row>
    <row r="51" spans="1:5" ht="44.2" customHeight="1" x14ac:dyDescent="0.25">
      <c r="A51" s="245" t="s">
        <v>82</v>
      </c>
      <c r="B51" s="245" t="str">
        <f>VLOOKUP($A51,Questions!$A$3:$X$333,2,0)&amp;""</f>
        <v>Does your change management process minimally include authorization, impact analysis, testing, and validation before moving changes to production?</v>
      </c>
      <c r="C51" s="245" t="str">
        <f>VLOOKUP($A51,Questions!$A$3:$X$333,19,0)&amp;""</f>
        <v>This question outlines a mature change management process. Changes should be analyzed for impact, officially approved, tested, and performed by authorized users.</v>
      </c>
      <c r="D51" s="245" t="str">
        <f>VLOOKUP($A51,Questions!$A$3:$X$333,20,0)&amp;""</f>
        <v>If the solution provider's response does not cover the details outlined in the reasoning, follow up and get specific responses, as needed.</v>
      </c>
    </row>
    <row r="52" spans="1:5" ht="51.05" customHeight="1" x14ac:dyDescent="0.25">
      <c r="A52" s="245" t="s">
        <v>84</v>
      </c>
      <c r="B52" s="245" t="str">
        <f>VLOOKUP($A52,Questions!$A$3:$X$333,2,0)&amp;""</f>
        <v>Does your change management process verify that all required third-party libraries and dependencies are still supported with each major change?</v>
      </c>
      <c r="C52" s="245" t="str">
        <f>VLOOKUP($A52,Questions!$A$3:$X$333,19,0)&amp;""</f>
        <v>This question is fundamentally about supply chain. The solution provider should be able to document its procedures around tracking libraries maintained by third parties.</v>
      </c>
      <c r="D52" s="245" t="str">
        <f>VLOOKUP($A52,Questions!$A$3:$X$333,20,0)&amp;""</f>
        <v>If the solution provider's response does not cover the details outlined in the reasoning, follow-up and get specific responses for each, as needed.</v>
      </c>
    </row>
    <row r="53" spans="1:5" ht="38.950000000000003" customHeight="1" x14ac:dyDescent="0.25">
      <c r="A53" s="245" t="s">
        <v>86</v>
      </c>
      <c r="B53" s="245" t="str">
        <f>VLOOKUP($A53,Questions!$A$3:$X$333,2,0)&amp;""</f>
        <v>Do you have policy and procedure, currently implemented, managing how critical patches are applied to all systems and applications?</v>
      </c>
      <c r="C53" s="245" t="str">
        <f>VLOOKUP($A53,Questions!$A$3:$X$333,19,0)&amp;""</f>
        <v>Answers to this question will reveal the solution provider’s knowledge of their IT assets and their ability to respond to notifications about their systems and software.</v>
      </c>
      <c r="D53" s="245" t="str">
        <f>VLOOKUP($A53,Questions!$A$3:$X$333,20,0)&amp;""</f>
        <v>Follow-up inquiries for the solution provider’s patching practices will be institution/implementation specific.</v>
      </c>
    </row>
    <row r="54" spans="1:5" ht="64" customHeight="1" x14ac:dyDescent="0.25">
      <c r="A54" s="245" t="s">
        <v>88</v>
      </c>
      <c r="B54" s="245" t="str">
        <f>VLOOKUP($A54,Questions!$A$3:$X$333,2,0)&amp;""</f>
        <v>Have you implemented policies and procedures that guide how security risks are mitigated until patches can be applied?</v>
      </c>
      <c r="C54" s="245" t="str">
        <f>VLOOKUP($A54,Questions!$A$3:$X$333,19,0)&amp;""</f>
        <v>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v>
      </c>
      <c r="D54" s="245" t="str">
        <f>VLOOKUP($A54,Questions!$A$3:$X$333,20,0)&amp;""</f>
        <v>Follow-up inquiries for the solution providers patching practices will be institution/implementation specific.</v>
      </c>
    </row>
    <row r="55" spans="1:5" ht="71.2" customHeight="1" x14ac:dyDescent="0.25">
      <c r="A55" s="245" t="s">
        <v>90</v>
      </c>
      <c r="B55" s="245" t="str">
        <f>VLOOKUP($A55,Questions!$A$3:$X$333,2,0)&amp;""</f>
        <v>Do clients have the option to not participate in or postpone an upgrade to a new release?</v>
      </c>
      <c r="C55" s="245" t="str">
        <f>VLOOKUP($A55,Questions!$A$3:$X$333,19,0)&amp;""</f>
        <v>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v>
      </c>
      <c r="D55" s="245" t="str">
        <f>VLOOKUP($A55,Questions!$A$3:$X$333,20,0)&amp;""</f>
        <v>Follow-up inquiries for solution version releases will be institution/implementation specific.</v>
      </c>
    </row>
    <row r="56" spans="1:5" ht="51.05" customHeight="1" x14ac:dyDescent="0.25">
      <c r="A56" s="245" t="s">
        <v>92</v>
      </c>
      <c r="B56" s="245" t="str">
        <f>VLOOKUP($A56,Questions!$A$3:$X$333,2,0)&amp;""</f>
        <v>Do you have a fully implemented solution support strategy that defines how many concurrent versions you support?</v>
      </c>
      <c r="C56" s="245" t="str">
        <f>VLOOKUP($A56,Questions!$A$3:$X$333,19,0)&amp;""</f>
        <v>Supporting multiple versions of a solution is challenging. Understanding the solution provider’s strategy and resources will provide insight into its ability to adequately support their customers.</v>
      </c>
      <c r="D56" s="245" t="str">
        <f>VLOOKUP($A56,Questions!$A$3:$X$333,20,0)&amp;""</f>
        <v>Follow-up inquiries for the solution provider’s support of concurrent versions will be institution/implementation specific.</v>
      </c>
    </row>
    <row r="57" spans="1:5" ht="52.55" customHeight="1" x14ac:dyDescent="0.25">
      <c r="A57" s="245" t="s">
        <v>94</v>
      </c>
      <c r="B57" s="245" t="str">
        <f>VLOOKUP($A57,Questions!$A$3:$X$333,2,0)&amp;""</f>
        <v>Do you have a release schedule for product updates?</v>
      </c>
      <c r="C57" s="245" t="str">
        <f>VLOOKUP($A57,Questions!$A$3:$X$333,19,0)&amp;""</f>
        <v>Answers to this question will reveal the solution provider’s ability to plan in the short term. This is valuable information for customers so they can anticipate updates and potential bug fixes.</v>
      </c>
      <c r="D57" s="245" t="str">
        <f>VLOOKUP($A57,Questions!$A$3:$X$333,20,0)&amp;""</f>
        <v>Follow-up inquiries for the solution provider’s solution update practices will be institution/implementation specific.</v>
      </c>
    </row>
    <row r="58" spans="1:5" ht="28.5" customHeight="1" x14ac:dyDescent="0.25">
      <c r="A58" s="245" t="s">
        <v>96</v>
      </c>
      <c r="B58" s="245" t="str">
        <f>VLOOKUP($A58,Questions!$A$3:$X$333,2,0)&amp;""</f>
        <v>Do you have a technology roadmap, for at least the next two years, for enhancements and bug fixes for the solution being assessed?</v>
      </c>
      <c r="C58" s="245" t="str">
        <f>VLOOKUP($A58,Questions!$A$3:$X$333,19,0)&amp;""</f>
        <v>Answers to this question will reveal the solution provider’s ability to plan for the future of their solution.</v>
      </c>
      <c r="D58" s="245" t="str">
        <f>VLOOKUP($A58,Questions!$A$3:$X$333,20,0)&amp;""</f>
        <v>Follow-up inquiries for the solution provider’s technology planning practices will be institution/implementation specific.</v>
      </c>
      <c r="E58" s="46" t="s">
        <v>660</v>
      </c>
    </row>
    <row r="59" spans="1:5" ht="71.2" customHeight="1" x14ac:dyDescent="0.25">
      <c r="A59" s="245" t="s">
        <v>98</v>
      </c>
      <c r="B59" s="245" t="str">
        <f>VLOOKUP($A59,Questions!$A$3:$X$333,2,0)&amp;""</f>
        <v>Can solution updates be completed without institutional involvement (i.e., technically or organizationally)?</v>
      </c>
      <c r="C59" s="245" t="str">
        <f>VLOOKUP($A59,Questions!$A$3:$X$333,19,0)&amp;""</f>
        <v>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v>
      </c>
      <c r="D59" s="245" t="str">
        <f>VLOOKUP($A59,Questions!$A$3:$X$333,20,0)&amp;""</f>
        <v>Vague responses to this question should be investigated further. Ask for additional documentation for customer responsibilities (in the context of information technology/security).</v>
      </c>
    </row>
    <row r="60" spans="1:5" ht="65.3" customHeight="1" x14ac:dyDescent="0.25">
      <c r="A60" s="245" t="s">
        <v>100</v>
      </c>
      <c r="B60" s="245" t="str">
        <f>VLOOKUP($A60,Questions!$A$3:$X$333,2,0)&amp;""</f>
        <v>Are upgrades or system changes installed during off-peak hours or in a manner that does not impact the customer?</v>
      </c>
      <c r="C60" s="245" t="str">
        <f>VLOOKUP($A60,Questions!$A$3:$X$333,19,0)&amp;""</f>
        <v>Restricting system updates to a standard maintenance timeframe is important for ensuring that changes to production systems do not impact operations. It’s also important for troubleshooting any problems that may occur as a result of the changes.</v>
      </c>
      <c r="D60" s="245" t="str">
        <f>VLOOKUP($A60,Questions!$A$3:$X$333,20,0)&amp;""</f>
        <v>If the solution provider's response does not cover the details outlined in the reasoning, follow up and get specific responses, as needed.</v>
      </c>
    </row>
    <row r="61" spans="1:5" ht="52.55" customHeight="1" x14ac:dyDescent="0.25">
      <c r="A61" s="245" t="s">
        <v>102</v>
      </c>
      <c r="B61" s="245" t="str">
        <f>VLOOKUP($A61,Questions!$A$3:$X$333,2,0)&amp;""</f>
        <v>Do procedures exist to provide that emergency changes are documented and authorized (including after-the-fact approval)?</v>
      </c>
      <c r="C61" s="245" t="str">
        <f>VLOOKUP($A61,Questions!$A$3:$X$333,19,0)&amp;""</f>
        <v>In the context of the CIA triad, this question is focused on system integrity, ensuring that system changes are only executed by authorized users. In the event of emergency changes, accountability and post-action review are expected.</v>
      </c>
      <c r="D61" s="245" t="str">
        <f>VLOOKUP($A61,Questions!$A$3:$X$333,20,0)&amp;""</f>
        <v>Follow up with a robust question set if a solution provider cannot clearly state full control of the integrity of their system(s).</v>
      </c>
    </row>
    <row r="62" spans="1:5" ht="66.8" customHeight="1" x14ac:dyDescent="0.25">
      <c r="A62" s="245" t="s">
        <v>104</v>
      </c>
      <c r="B62" s="245" t="str">
        <f>VLOOKUP($A62,Questions!$A$3:$X$333,2,0)&amp;""</f>
        <v>Do you have a systems management and configuration strategy that encompasses servers, appliances, cloud services, applications, and mobile devices (company and employee owned)?</v>
      </c>
      <c r="C62" s="245" t="str">
        <f>VLOOKUP($A62,Questions!$A$3:$X$333,19,0)&amp;""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62" s="245" t="str">
        <f>VLOOKUP($A62,Questions!$A$3:$X$333,20,0)&amp;""</f>
        <v>Follow up with a robust question set if the solution provider cannot clearly state full control of the integrity of their system(s). Questions about administrator access on end-user devices and other maintenance and patching type questions are appropriate.</v>
      </c>
    </row>
    <row r="63" spans="1:5" ht="18" customHeight="1" x14ac:dyDescent="0.25">
      <c r="A63" s="28" t="str">
        <f>VLOOKUP(LEFT($A64,4),'Auto Responses'!$N$4:$O$38,2,0)&amp;""</f>
        <v xml:space="preserve"> Policies, Processes, and Procedures</v>
      </c>
      <c r="B63" s="28"/>
      <c r="C63" s="244" t="str">
        <f>Questions!$S$2</f>
        <v>Reason for Question</v>
      </c>
      <c r="D63" s="244" t="str">
        <f>Questions!$T$2</f>
        <v>Follow-Up Inquiries/Responses</v>
      </c>
    </row>
    <row r="64" spans="1:5" ht="74.95" customHeight="1" x14ac:dyDescent="0.25">
      <c r="A64" s="245" t="s">
        <v>106</v>
      </c>
      <c r="B64" s="245" t="str">
        <f>VLOOKUP($A64,Questions!$A$3:$X$333,2,0)&amp;""</f>
        <v>Do you have a documented patch management process?*</v>
      </c>
      <c r="C64" s="245" t="str">
        <f>VLOOKUP($A64,Questions!$A$3:$X$333,19,0)&amp;""</f>
        <v>In the context of the CIA triad, this question is focused on system integrity, ensuring that system changes are only executed according to policy. Additionally, it is expected that devices used to access the solution provider's systems are properly managed and secured.</v>
      </c>
      <c r="D64" s="245" t="str">
        <f>VLOOKUP($A64,Questions!$A$3:$X$333,20,0)&amp;""</f>
        <v>Follow up with a robust question set if the solution provider cannot clearly state full control of their system patching strategy. Questions about patch testing, testing environments, threat mitigation, incident remediation, etc., are appropriate.</v>
      </c>
      <c r="E64" s="46" t="s">
        <v>660</v>
      </c>
    </row>
    <row r="65" spans="1:5" ht="49.75" customHeight="1" x14ac:dyDescent="0.25">
      <c r="A65" s="245" t="s">
        <v>108</v>
      </c>
      <c r="B65" s="245" t="str">
        <f>VLOOKUP($A65,Questions!$A$3:$X$333,2,0)&amp;""</f>
        <v>Can your organization comply with institutional policies on privacy and data protection with regard to users of institutional systems, if required?*</v>
      </c>
      <c r="C65" s="245" t="str">
        <f>VLOOKUP($A65,Questions!$A$3:$X$333,19,0)&amp;""</f>
        <v>This is a general inquiry to determine if the solution provider has reviewed the institution's policies and is committed to complying with them.</v>
      </c>
      <c r="D65" s="245" t="str">
        <f>VLOOKUP($A65,Questions!$A$3:$X$333,20,0)&amp;""</f>
        <v>If a solution provider is vague in their response, follow up with direct questions about the institution's policies and ensure the expectation of compliance is clear with the solution provider.</v>
      </c>
    </row>
    <row r="66" spans="1:5" ht="51.05" customHeight="1" x14ac:dyDescent="0.25">
      <c r="A66" s="245" t="s">
        <v>109</v>
      </c>
      <c r="B66" s="245" t="str">
        <f>VLOOKUP($A66,Questions!$A$3:$X$333,2,0)&amp;""</f>
        <v>Is your company subject to the institution's geographic region's laws and regulations?*</v>
      </c>
      <c r="C66" s="245" t="str">
        <f>VLOOKUP($A66,Questions!$A$3:$X$333,19,0)&amp;""</f>
        <v>This is a general inquiry to determine if the solution provider is well-versed in applicable laws and regulations that apply in the institution's region of business operation.</v>
      </c>
      <c r="D66" s="245" t="str">
        <f>VLOOKUP($A66,Questions!$A$3:$X$333,20,0)&amp;""</f>
        <v>If a solution provider is vague in their response, follow up with direct questions about doing business in your state/region/country and any laws that are pertinent to the institution.</v>
      </c>
    </row>
    <row r="67" spans="1:5" ht="70.55" customHeight="1" x14ac:dyDescent="0.25">
      <c r="A67" s="245" t="s">
        <v>111</v>
      </c>
      <c r="B67" s="245" t="str">
        <f>VLOOKUP($A67,Questions!$A$3:$X$333,2,0)&amp;""</f>
        <v>Can you accommodate encryption requirements using open standards?</v>
      </c>
      <c r="C67" s="245" t="str">
        <f>VLOOKUP($A67,Questions!$A$3:$X$333,19,0)&amp;""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67" s="245" t="str">
        <f>VLOOKUP($A67,Questions!$A$3:$X$333,20,0)&amp;""</f>
        <v>If the solution provider cannot accommodate open standards encryption requirements, direct them to NIST's Cryptographic Standards and Guidelines document &lt;https://csrc.nist.gov/Projects/Cryptographic-Standards-and-Guidelines&gt;.</v>
      </c>
    </row>
    <row r="68" spans="1:5" ht="42.75" customHeight="1" x14ac:dyDescent="0.25">
      <c r="A68" s="245" t="s">
        <v>113</v>
      </c>
      <c r="B68" s="245" t="str">
        <f>VLOOKUP($A68,Questions!$A$3:$X$333,2,0)&amp;""</f>
        <v>Do you have a documented systems development life cycle (SDLC)?</v>
      </c>
      <c r="C68" s="245" t="str">
        <f>VLOOKUP($A68,Questions!$A$3:$X$333,19,0)&amp;""</f>
        <v>Mature solution lifecycle management can position a solution provider to sufficiently plan, implement, and manage systems that better protect institutional data.</v>
      </c>
      <c r="D68" s="245" t="str">
        <f>VLOOKUP($A68,Questions!$A$3:$X$333,20,0)&amp;""</f>
        <v>Although withdrawn by NIST, the Security Considerations in the Systems Development Life Cycle (SP 800-64r2) document is an excellent resource to provide guidance to solution providers (i.e., set expectations). Follow-up questions to SDLC use will be institution/implementation specific.</v>
      </c>
    </row>
    <row r="69" spans="1:5" ht="65.3" customHeight="1" x14ac:dyDescent="0.25">
      <c r="A69" s="245" t="s">
        <v>115</v>
      </c>
      <c r="B69" s="245" t="str">
        <f>VLOOKUP($A69,Questions!$A$3:$X$333,2,0)&amp;""</f>
        <v>Do you perform background screenings or multi-state background checks on all employees prior to their first day of work?</v>
      </c>
      <c r="C69" s="245" t="str">
        <f>VLOOKUP($A69,Questions!$A$3:$X$333,19,0)&amp;""</f>
        <v>The use of detective and preventive controls in the hiring process serves a valuable role in protecting institutional data. As these are often HR documented policies, a solution provider should have their practices well-documented and ready for review, upon request.</v>
      </c>
      <c r="D69" s="245" t="str">
        <f>VLOOKUP($A69,Questions!$A$3:$X$333,20,0)&amp;""</f>
        <v>Ask the solution provider if background checks and/or screening are conducted in any capacity, at any time during the employment period. Ask about the precautions they take to ensure the intellectual property is secured and inquire if user data is treated in an appropriate manner.</v>
      </c>
    </row>
    <row r="70" spans="1:5" ht="71.2" customHeight="1" x14ac:dyDescent="0.25">
      <c r="A70" s="245" t="s">
        <v>117</v>
      </c>
      <c r="B70" s="245" t="str">
        <f>VLOOKUP($A70,Questions!$A$3:$X$333,2,0)&amp;""</f>
        <v>Do you require new employees to fill out agreements and review policies?</v>
      </c>
      <c r="C70" s="245" t="str">
        <f>VLOOKUP($A70,Questions!$A$3:$X$333,19,0)&amp;""</f>
        <v>Setting the expectation of performance and increasing awareness of security-related responsibilities are part of these initial-hiring documents. Oftentimes these agreements and reviews are conducted during orientation for new employees.</v>
      </c>
      <c r="D70" s="245" t="str">
        <f>VLOOKUP($A70,Questions!$A$3:$X$333,20,0)&amp;""</f>
        <v>If a solution provider's practices are not clear, inquire about training requirements for employees, especially the frequency and scope of content.</v>
      </c>
    </row>
    <row r="71" spans="1:5" ht="128.30000000000001" customHeight="1" x14ac:dyDescent="0.25">
      <c r="A71" s="245" t="s">
        <v>119</v>
      </c>
      <c r="B71" s="245" t="str">
        <f>VLOOKUP($A71,Questions!$A$3:$X$333,2,0)&amp;""</f>
        <v>Do you have a documented information security policy?</v>
      </c>
      <c r="C71" s="245" t="str">
        <f>VLOOKUP($A71,Questions!$A$3:$X$333,19,0)&amp;""</f>
        <v>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v>
      </c>
      <c r="D71" s="245" t="str">
        <f>VLOOKUP($A71,Questions!$A$3:$X$333,20,0)&amp;""</f>
        <v>If the solution provider does not have an incident response plan, point them to the NIST Computer Security Incident Handling Guide &lt;https://csrc.nist.gov/publications/detail/sp/800-61/rev-2/final&gt;.</v>
      </c>
    </row>
    <row r="72" spans="1:5" ht="67.75" customHeight="1" x14ac:dyDescent="0.25">
      <c r="A72" s="245" t="s">
        <v>120</v>
      </c>
      <c r="B72" s="245" t="str">
        <f>VLOOKUP($A72,Questions!$A$3:$X$333,2,0)&amp;""</f>
        <v>Are information security principles designed into the product lifecycle?</v>
      </c>
      <c r="C72" s="245" t="str">
        <f>VLOOKUP($A72,Questions!$A$3:$X$333,19,0)&amp;""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72" s="245" t="str">
        <f>VLOOKUP($A72,Questions!$A$3:$X$333,20,0)&amp;""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73" spans="1:5" ht="62.2" customHeight="1" x14ac:dyDescent="0.25">
      <c r="A73" s="245" t="s">
        <v>122</v>
      </c>
      <c r="B73" s="245" t="str">
        <f>VLOOKUP($A73,Questions!$A$3:$X$333,2,0)&amp;""</f>
        <v>Will you comply with applicable breach notification laws?</v>
      </c>
      <c r="C73" s="245" t="str">
        <f>VLOOKUP($A73,Questions!$A$3:$X$333,19,0)&amp;""</f>
        <v>This is a general inquiry to determine if the solution provider is well-versed in applicable laws and regulations that apply in the institution's region of business operation.</v>
      </c>
      <c r="D73" s="245" t="str">
        <f>VLOOKUP($A73,Questions!$A$3:$X$333,20,0)&amp;""</f>
        <v>If a solution provider is vague in their response, follow up with direct questions about doing business in your state/region/country and any laws that are pertinent to the institution.</v>
      </c>
    </row>
    <row r="74" spans="1:5" ht="70.55" customHeight="1" x14ac:dyDescent="0.25">
      <c r="A74" s="245" t="s">
        <v>124</v>
      </c>
      <c r="B74" s="245" t="str">
        <f>VLOOKUP($A74,Questions!$A$3:$X$333,2,0)&amp;""</f>
        <v>Do you have an information security awareness program?</v>
      </c>
      <c r="C74" s="245" t="str">
        <f>VLOOKUP($A74,Questions!$A$3:$X$333,19,0)&amp;""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D74" s="245" t="str">
        <f>VLOOKUP($A74,Questions!$A$3:$X$333,20,0)&amp;""</f>
        <v>Follow-up inquiries for information security awareness programs will be institution/implementation specific.</v>
      </c>
      <c r="E74" s="46" t="s">
        <v>660</v>
      </c>
    </row>
    <row r="75" spans="1:5" ht="56.95" customHeight="1" x14ac:dyDescent="0.25">
      <c r="A75" s="245" t="s">
        <v>126</v>
      </c>
      <c r="B75" s="245" t="str">
        <f>VLOOKUP($A75,Questions!$A$3:$X$333,2,0)&amp;""</f>
        <v>Is security awareness training mandatory for all employees?</v>
      </c>
      <c r="C75" s="245" t="str">
        <f>VLOOKUP($A75,Questions!$A$3:$X$333,19,0)&amp;""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D75" s="245" t="str">
        <f>VLOOKUP($A75,Questions!$A$3:$X$333,20,0)&amp;""</f>
        <v>Follow-up inquiries for information security awareness programs will be institution/implementation specific.</v>
      </c>
    </row>
    <row r="76" spans="1:5" ht="72" customHeight="1" x14ac:dyDescent="0.25">
      <c r="A76" s="245" t="s">
        <v>128</v>
      </c>
      <c r="B76" s="245" t="str">
        <f>VLOOKUP($A76,Questions!$A$3:$X$333,2,0)&amp;""</f>
        <v>Do you have process and procedure(s) documented, and currently followed, that require a review and update of the access list(s) for privileged accounts?</v>
      </c>
      <c r="C76" s="245" t="str">
        <f>VLOOKUP($A76,Questions!$A$3:$X$333,19,0)&amp;""</f>
        <v>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v>
      </c>
      <c r="D76" s="245" t="str">
        <f>VLOOKUP($A76,Questions!$A$3:$X$333,20,0)&amp;""</f>
        <v>Ask the solution provider to summarize their implemented policies and/or procedures.</v>
      </c>
    </row>
    <row r="77" spans="1:5" ht="72" customHeight="1" x14ac:dyDescent="0.25">
      <c r="A77" s="245" t="s">
        <v>130</v>
      </c>
      <c r="B77" s="245" t="str">
        <f>VLOOKUP($A77,Questions!$A$3:$X$333,2,0)&amp;""</f>
        <v>Do you have documented, and currently implemented, internal audit processes and procedures?</v>
      </c>
      <c r="C77" s="245" t="str">
        <f>VLOOKUP($A77,Questions!$A$3:$X$333,19,0)&amp;""</f>
        <v>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v>
      </c>
      <c r="D77" s="245" t="str">
        <f>VLOOKUP($A77,Questions!$A$3:$X$333,20,0)&amp;""</f>
        <v>Follow-up inquiries for internal audit processes and procedures will be institution/implementation specific.</v>
      </c>
    </row>
    <row r="78" spans="1:5" ht="55" customHeight="1" x14ac:dyDescent="0.25">
      <c r="A78" s="245" t="s">
        <v>132</v>
      </c>
      <c r="B78" s="245" t="str">
        <f>VLOOKUP($A78,Questions!$A$3:$X$333,2,0)&amp;""</f>
        <v>Does your organization have physical security controls and policies in place?</v>
      </c>
      <c r="C78" s="245" t="str">
        <f>VLOOKUP($A78,Questions!$A$3:$X$333,19,0)&amp;""</f>
        <v>This question aims to understand the physical security state of the solution provider's operating environment and whether or not physical assets are appropriately protected.</v>
      </c>
      <c r="D78" s="245" t="str">
        <f>VLOOKUP($A78,Questions!$A$3:$X$333,20,0)&amp;""</f>
        <v>Follow-up inquiries for physical security controls and policies will be institution/implementation specific.</v>
      </c>
    </row>
    <row r="79" spans="1:5" ht="18" customHeight="1" x14ac:dyDescent="0.25">
      <c r="A79" s="28" t="str">
        <f>VLOOKUP(LEFT($A80,4),'Auto Responses'!$N$4:$O$38,2,0)&amp;""</f>
        <v xml:space="preserve"> Authentication, Authorization, and Account Management</v>
      </c>
      <c r="B79" s="28"/>
      <c r="C79" s="244" t="str">
        <f>Questions!$S$2</f>
        <v>Reason for Question</v>
      </c>
      <c r="D79" s="244" t="str">
        <f>Questions!$T$2</f>
        <v>Follow-Up Inquiries/Responses</v>
      </c>
    </row>
    <row r="80" spans="1:5" ht="74.95" customHeight="1" x14ac:dyDescent="0.25">
      <c r="A80" s="245" t="s">
        <v>135</v>
      </c>
      <c r="B80" s="245" t="str">
        <f>VLOOKUP($A80,Questions!$A$3:$X$333,2,0)&amp;""</f>
        <v>Does your solution support single sign-on (SSO) protocols for user and administrator authentication?*</v>
      </c>
      <c r="C80" s="245" t="str">
        <f>VLOOKUP($A80,Questions!$A$3:$X$333,19,0)&amp;""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80" s="245" t="str">
        <f>VLOOKUP($A80,Questions!$A$3:$X$333,20,0)&amp;""</f>
        <v>Follow-up inquiries for IAM requirements will be institution/implementation specific.</v>
      </c>
    </row>
    <row r="81" spans="1:5" ht="67.75" customHeight="1" x14ac:dyDescent="0.25">
      <c r="A81" s="245" t="s">
        <v>136</v>
      </c>
      <c r="B81" s="245" t="str">
        <f>VLOOKUP($A81,Questions!$A$3:$X$333,2,0)&amp;""</f>
        <v>For customers not using SSO, does your solution support local authentication protocols for user and administrator authentication?*</v>
      </c>
      <c r="C81" s="245" t="str">
        <f>VLOOKUP($A81,Questions!$A$3:$X$333,19,0)&amp;""</f>
        <v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v>
      </c>
      <c r="D81" s="245" t="str">
        <f>VLOOKUP($A81,Questions!$A$3:$X$333,20,0)&amp;""</f>
        <v>The content of this response may or may not have value for the type of use case on the institution. Follow-up inquiries for authentication modes will be institution/implementation specific.</v>
      </c>
    </row>
    <row r="82" spans="1:5" ht="53.2" customHeight="1" x14ac:dyDescent="0.25">
      <c r="A82" s="245" t="s">
        <v>138</v>
      </c>
      <c r="B82" s="245" t="str">
        <f>VLOOKUP($A82,Questions!$A$3:$X$333,2,0)&amp;""</f>
        <v>For customers not using SSO, can you enforce password/passphrase complexity requirements (provided by the institution)?*</v>
      </c>
      <c r="C82" s="245" t="str">
        <f>VLOOKUP($A82,Questions!$A$3:$X$333,19,0)&amp;""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82" s="245" t="str">
        <f>VLOOKUP($A82,Questions!$A$3:$X$333,20,0)&amp;""</f>
        <v>Follow-up inquiries for password/passphrase complexity requirements will be institution/implementation specific.</v>
      </c>
    </row>
    <row r="83" spans="1:5" ht="59.25" customHeight="1" x14ac:dyDescent="0.25">
      <c r="A83" s="245" t="s">
        <v>140</v>
      </c>
      <c r="B83" s="245" t="str">
        <f>VLOOKUP($A83,Questions!$A$3:$X$333,2,0)&amp;""</f>
        <v>For customers not using SSO, does the system have password complexity or length limitations and/or restrictions?*</v>
      </c>
      <c r="C83" s="245" t="str">
        <f>VLOOKUP($A83,Questions!$A$3:$X$333,19,0)&amp;""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83" s="245" t="str">
        <f>VLOOKUP($A83,Questions!$A$3:$X$333,20,0)&amp;""</f>
        <v>Follow-up inquiries for password/passphrase limitations and/or restrictions will be institution/implementation specific.</v>
      </c>
    </row>
    <row r="84" spans="1:5" ht="73" customHeight="1" x14ac:dyDescent="0.25">
      <c r="A84" s="245" t="s">
        <v>142</v>
      </c>
      <c r="B84" s="245" t="str">
        <f>VLOOKUP($A84,Questions!$A$3:$X$333,2,0)&amp;""</f>
        <v>For customers not using SSO, do you have documented password/passphrase reset procedures that are currently implemented in the system and/or customer support?*</v>
      </c>
      <c r="C84" s="245" t="str">
        <f>VLOOKUP($A84,Questions!$A$3:$X$333,19,0)&amp;""</f>
        <v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v>
      </c>
      <c r="D84" s="245" t="str">
        <f>VLOOKUP($A84,Questions!$A$3:$X$333,20,0)&amp;""</f>
        <v>Ask the solution provider how end users will be supported. Ask for training documentation or knowledgebase content. Confirm solution provider and institution responsibilities in this support area (and others).</v>
      </c>
    </row>
    <row r="85" spans="1:5" ht="63" customHeight="1" x14ac:dyDescent="0.25">
      <c r="A85" s="245" t="s">
        <v>144</v>
      </c>
      <c r="B85" s="245" t="str">
        <f>VLOOKUP($A85,Questions!$A$3:$X$333,2,0)&amp;""</f>
        <v>Does your organization participate in InCommon or another eduGAIN-affiliated trust federation?*</v>
      </c>
      <c r="C85" s="245" t="str">
        <f>VLOOKUP($A85,Questions!$A$3:$X$333,19,0)&amp;""</f>
        <v>This question defines the solution provider's scope of federated identity practices and their willingness to embrace higher education requirements.</v>
      </c>
      <c r="D85" s="245" t="str">
        <f>VLOOKUP($A85,Questions!$A$3:$X$333,20,0)&amp;""</f>
        <v>If a solution provider indicates that a system is stand-alone and cannot integrate with community standards, follow up with maturity questions and ask about other commodity type functions or other system requirements your institution may have.</v>
      </c>
      <c r="E85" s="212"/>
    </row>
    <row r="86" spans="1:5" ht="52.55" customHeight="1" x14ac:dyDescent="0.25">
      <c r="A86" s="245" t="s">
        <v>145</v>
      </c>
      <c r="B86" s="245" t="str">
        <f>VLOOKUP($A86,Questions!$A$3:$X$333,2,0)&amp;""</f>
        <v>Are there any passwords/passphrases hard-coded into your systems or solutions?*</v>
      </c>
      <c r="C86" s="245" t="str">
        <f>VLOOKUP($A86,Questions!$A$3:$X$333,19,0)&amp;""</f>
        <v>The response to this question can reveal the use (or not) of coding best practices. If passwords/passphrases are hard-coded into systems/productions, the solution provider should provide robust details supporting why this is required.</v>
      </c>
      <c r="D86" s="245" t="str">
        <f>VLOOKUP($A86,Questions!$A$3:$X$333,20,0)&amp;""</f>
        <v>Vague responses to this question should be met with concern. Repeat the question if the first answer is insufficient. Ask pointedly to ensure the solution provider is not misunderstanding.</v>
      </c>
      <c r="E86" s="212"/>
    </row>
    <row r="87" spans="1:5" ht="55.5" customHeight="1" x14ac:dyDescent="0.25">
      <c r="A87" s="245" t="s">
        <v>146</v>
      </c>
      <c r="B87" s="245" t="str">
        <f>VLOOKUP($A87,Questions!$A$3:$X$333,2,0)&amp;""</f>
        <v>Are you storing any passwords in plaintext?*</v>
      </c>
      <c r="C87" s="245" t="str">
        <f>VLOOKUP($A87,Questions!$A$3:$X$333,19,0)&amp;""</f>
        <v>The focus of this question is confidentiality. It is a straightforward question confirming the encryption of user authentication details.</v>
      </c>
      <c r="D87" s="245" t="str">
        <f>VLOOKUP($A87,Questions!$A$3:$X$333,20,0)&amp;""</f>
        <v>Follow-up inquiries for password/passphrase encrypted storage will be institution/implementation specific.</v>
      </c>
    </row>
    <row r="88" spans="1:5" ht="58.75" customHeight="1" x14ac:dyDescent="0.25">
      <c r="A88" s="245" t="s">
        <v>148</v>
      </c>
      <c r="B88" s="245" t="str">
        <f>VLOOKUP($A88,Questions!$A$3:$X$333,2,0)&amp;""</f>
        <v>Are audit logs available that include AT LEAST all of the following: login, logout, actions performed, and source IP address?*</v>
      </c>
      <c r="C88" s="245" t="str">
        <f>VLOOKUP($A88,Questions!$A$3:$X$333,19,0)&amp;""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88" s="245" t="str">
        <f>VLOOKUP($A88,Questions!$A$3:$X$333,20,0)&amp;""</f>
        <v>If a weak response is given, it is appropriate to ask directed questions to get specific information. Ensure that questions are targeted to ensure responses will come from the appropriate party within the solution provider.</v>
      </c>
    </row>
    <row r="89" spans="1:5" ht="89.2" customHeight="1" x14ac:dyDescent="0.25">
      <c r="A89" s="245" t="s">
        <v>150</v>
      </c>
      <c r="B89" s="245" t="str">
        <f>VLOOKUP($A89,Questions!$A$3:$X$333,2,0)&amp;""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89" s="245" t="str">
        <f>VLOOKUP($A89,Questions!$A$3:$X$333,19,0)&amp;""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v>
      </c>
      <c r="D89" s="245" t="str">
        <f>VLOOKUP($A89,Questions!$A$3:$X$333,20,0)&amp;""</f>
        <v>If a weak response is given, it is appropriate to ask directed questions to get specific information. Ensure that questions are targeted to ensure responses will come from the appropriate party within the solution provider.</v>
      </c>
      <c r="E89" s="46" t="s">
        <v>660</v>
      </c>
    </row>
    <row r="90" spans="1:5" ht="69.75" customHeight="1" x14ac:dyDescent="0.25">
      <c r="A90" s="245" t="s">
        <v>152</v>
      </c>
      <c r="B90" s="245" t="str">
        <f>VLOOKUP($A90,Questions!$A$3:$X$333,2,0)&amp;""</f>
        <v>Can you provide the institution documentation regarding the retention period for those logs, how logs are protected, and whether they are accessible to the customer (and if so, how)?*</v>
      </c>
      <c r="C90" s="245" t="str">
        <f>VLOOKUP($A90,Questions!$A$3:$X$333,19,0)&amp;""</f>
        <v>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v>
      </c>
      <c r="D90" s="245" t="str">
        <f>VLOOKUP($A90,Questions!$A$3:$X$333,20,0)&amp;""</f>
        <v>Follow-up inquiries for logging details will be institution/implementation specific.</v>
      </c>
    </row>
    <row r="91" spans="1:5" ht="78.05" customHeight="1" x14ac:dyDescent="0.25">
      <c r="A91" s="245" t="s">
        <v>154</v>
      </c>
      <c r="B91" s="245" t="str">
        <f>VLOOKUP($A91,Questions!$A$3:$X$333,2,0)&amp;""</f>
        <v>For customers not using SSO, does your application support integration with other authentication and authorization systems?</v>
      </c>
      <c r="C91" s="245" t="str">
        <f>VLOOKUP($A91,Questions!$A$3:$X$333,19,0)&amp;""</f>
        <v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v>
      </c>
      <c r="D91" s="245" t="str">
        <f>VLOOKUP($A91,Questions!$A$3:$X$333,20,0)&amp;""</f>
        <v>If a solution provider indicates that a system is stand-alone and cannot integrate with the institution's infrastructure, follow up with maturity questions and ask about other commodity type functions or other system requirements your institution may have.</v>
      </c>
    </row>
    <row r="92" spans="1:5" ht="46.5" customHeight="1" x14ac:dyDescent="0.25">
      <c r="A92" s="245" t="s">
        <v>156</v>
      </c>
      <c r="B92" s="245" t="str">
        <f>VLOOKUP($A92,Questions!$A$3:$X$333,2,0)&amp;""</f>
        <v>Do you allow the customer to specify attribute mappings for any needed information beyond a user identifier? (e.g., Reference eduPerson, ePPA/ePPN/ePE)</v>
      </c>
      <c r="C92" s="245" t="str">
        <f>VLOOKUP($A92,Questions!$A$3:$X$333,19,0)&amp;""</f>
        <v>This questions allows an institution to know solution provider system limitations and to help them gauge the resources (that may be needed to implement) required to successfully integrate the solution with institution systems.</v>
      </c>
      <c r="D92" s="245" t="str">
        <f>VLOOKUP($A92,Questions!$A$3:$X$333,20,0)&amp;""</f>
        <v>Follow-up inquiries for attribute mapping requirements will be institution/implementation specific.</v>
      </c>
    </row>
    <row r="93" spans="1:5" ht="71.2" customHeight="1" x14ac:dyDescent="0.25">
      <c r="A93" s="245" t="s">
        <v>157</v>
      </c>
      <c r="B93" s="245" t="str">
        <f>VLOOKUP($A93,Questions!$A$3:$X$333,2,0)&amp;""</f>
        <v>For customers not using SSO, does your application support directory integration for user accounts?</v>
      </c>
      <c r="C93" s="245" t="str">
        <f>VLOOKUP($A93,Questions!$A$3:$X$333,19,0)&amp;""</f>
        <v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v>
      </c>
      <c r="D93" s="245" t="str">
        <f>VLOOKUP($A93,Questions!$A$3:$X$333,20,0)&amp;""</f>
        <v>Follow-up inquiries for system authentication will be unique to your institution (e.g., policy, infrastructure, etc.).</v>
      </c>
    </row>
    <row r="94" spans="1:5" ht="56.95" customHeight="1" x14ac:dyDescent="0.25">
      <c r="A94" s="245" t="s">
        <v>159</v>
      </c>
      <c r="B94" s="245" t="str">
        <f>VLOOKUP($A94,Questions!$A$3:$X$333,2,0)&amp;""</f>
        <v>Does your solution support any of the following web SSO standards: SAML2 (with redirect flow), OIDC, CAS, or other?</v>
      </c>
      <c r="C94" s="245" t="str">
        <f>VLOOKUP($A94,Questions!$A$3:$X$333,19,0)&amp;""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94" s="245" t="str">
        <f>VLOOKUP($A94,Questions!$A$3:$X$333,20,0)&amp;""</f>
        <v>Follow-up inquiries for IAM requirements will be institution/implementation specific.</v>
      </c>
    </row>
    <row r="95" spans="1:5" ht="56.95" customHeight="1" x14ac:dyDescent="0.25">
      <c r="A95" s="245" t="s">
        <v>160</v>
      </c>
      <c r="B95" s="245" t="str">
        <f>VLOOKUP($A95,Questions!$A$3:$X$333,2,0)&amp;""</f>
        <v>Do you support differentiation between email address and user identifier?</v>
      </c>
      <c r="C95" s="245" t="str">
        <f>VLOOKUP($A95,Questions!$A$3:$X$333,19,0)&amp;""</f>
        <v>This questions allows an institution to know solution provider system limitations and to help them gauge the resources (that may be needed to implement) required to successfully integrate the solution with institution systems.</v>
      </c>
      <c r="D95" s="245" t="str">
        <f>VLOOKUP($A95,Questions!$A$3:$X$333,20,0)&amp;""</f>
        <v>Follow-up inquiries for identifier requirements will be institution/implementation specific.</v>
      </c>
    </row>
    <row r="96" spans="1:5" ht="67.75" customHeight="1" x14ac:dyDescent="0.25">
      <c r="A96" s="245" t="s">
        <v>162</v>
      </c>
      <c r="B96" s="245" t="str">
        <f>VLOOKUP($A96,Questions!$A$3:$X$333,2,0)&amp;""</f>
        <v>For customers not using SSO, does your application and/or user frontend/portal support multifactor authentication (e.g., Duo, Google Authenticator, OTP, etc.)?</v>
      </c>
      <c r="C96" s="245" t="str">
        <f>VLOOKUP($A96,Questions!$A$3:$X$333,19,0)&amp;""</f>
        <v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v>
      </c>
      <c r="D96" s="245" t="str">
        <f>VLOOKUP($A96,Questions!$A$3:$X$333,20,0)&amp;""</f>
        <v>Ask the solution provider about hardware and software options, future roadmap for implementations and support, etc.</v>
      </c>
    </row>
    <row r="97" spans="1:5" ht="28.5" customHeight="1" x14ac:dyDescent="0.25">
      <c r="A97" s="245" t="s">
        <v>163</v>
      </c>
      <c r="B97" s="245" t="str">
        <f>VLOOKUP($A97,Questions!$A$3:$X$333,2,0)&amp;""</f>
        <v>Does your application automatically lock the session or log out an account after a period of inactivity?</v>
      </c>
      <c r="C97" s="245" t="str">
        <f>VLOOKUP($A97,Questions!$A$3:$X$333,19,0)&amp;""</f>
        <v>This is a question to ensure account integrity and institutional data confidentiality.</v>
      </c>
      <c r="D97" s="245" t="str">
        <f>VLOOKUP($A97,Questions!$A$3:$X$333,20,0)&amp;""</f>
        <v>Follow-up inquiries for inactivity protections will be institution/implementation specific.</v>
      </c>
    </row>
    <row r="98" spans="1:5" ht="35.200000000000003" customHeight="1" x14ac:dyDescent="0.25">
      <c r="A98" s="245" t="s">
        <v>146</v>
      </c>
      <c r="B98" s="245" t="str">
        <f>VLOOKUP($A98,Questions!$A$3:$X$333,2,0)&amp;""</f>
        <v>Are you storing any passwords in plaintext?*</v>
      </c>
      <c r="C98" s="245" t="str">
        <f>VLOOKUP($A98,Questions!$A$3:$X$333,19,0)&amp;""</f>
        <v>The focus of this question is confidentiality. It is a straightforward question confirming the encryption of user authentication details.</v>
      </c>
      <c r="D98" s="245" t="str">
        <f>VLOOKUP($A98,Questions!$A$3:$X$333,20,0)&amp;""</f>
        <v>Follow-up inquiries for password/passphrase encrypted storage will be institution/implementation specific.</v>
      </c>
    </row>
    <row r="99" spans="1:5" ht="73" customHeight="1" x14ac:dyDescent="0.25">
      <c r="A99" s="245" t="s">
        <v>148</v>
      </c>
      <c r="B99" s="245" t="str">
        <f>VLOOKUP($A99,Questions!$A$3:$X$333,2,0)&amp;""</f>
        <v>Are audit logs available that include AT LEAST all of the following: login, logout, actions performed, and source IP address?*</v>
      </c>
      <c r="C99" s="245" t="str">
        <f>VLOOKUP($A99,Questions!$A$3:$X$333,19,0)&amp;""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99" s="245" t="str">
        <f>VLOOKUP($A99,Questions!$A$3:$X$333,20,0)&amp;""</f>
        <v>If a weak response is given, it is appropriate to ask directed questions to get specific information. Ensure that questions are targeted to ensure responses will come from the appropriate party within the solution provider.</v>
      </c>
    </row>
    <row r="100" spans="1:5" ht="92.3" customHeight="1" x14ac:dyDescent="0.25">
      <c r="A100" s="245" t="s">
        <v>150</v>
      </c>
      <c r="B100" s="245" t="str">
        <f>VLOOKUP($A100,Questions!$A$3:$X$333,2,0)&amp;""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00" s="245" t="str">
        <f>VLOOKUP($A100,Questions!$A$3:$X$333,19,0)&amp;""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v>
      </c>
      <c r="D100" s="245" t="str">
        <f>VLOOKUP($A100,Questions!$A$3:$X$333,20,0)&amp;""</f>
        <v>If a weak response is given, it is appropriate to ask directed questions to get specific information. Ensure that questions are targeted to ensure responses will come from the appropriate party within the solution provider.</v>
      </c>
    </row>
    <row r="101" spans="1:5" ht="65.3" customHeight="1" x14ac:dyDescent="0.25">
      <c r="A101" s="245" t="s">
        <v>152</v>
      </c>
      <c r="B101" s="245" t="str">
        <f>VLOOKUP($A101,Questions!$A$3:$X$333,2,0)&amp;""</f>
        <v>Can you provide the institution documentation regarding the retention period for those logs, how logs are protected, and whether they are accessible to the customer (and if so, how)?*</v>
      </c>
      <c r="C101" s="245" t="str">
        <f>VLOOKUP($A101,Questions!$A$3:$X$333,19,0)&amp;""</f>
        <v>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v>
      </c>
      <c r="D101" s="245" t="str">
        <f>VLOOKUP($A101,Questions!$A$3:$X$333,20,0)&amp;""</f>
        <v>Follow-up inquiries for logging details will be institution/implementation specific.</v>
      </c>
    </row>
    <row r="102" spans="1:5" ht="77.25" customHeight="1" x14ac:dyDescent="0.25">
      <c r="A102" s="245" t="s">
        <v>154</v>
      </c>
      <c r="B102" s="245" t="str">
        <f>VLOOKUP($A102,Questions!$A$3:$X$333,2,0)&amp;""</f>
        <v>For customers not using SSO, does your application support integration with other authentication and authorization systems?</v>
      </c>
      <c r="C102" s="245" t="str">
        <f>VLOOKUP($A102,Questions!$A$3:$X$333,19,0)&amp;""</f>
        <v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v>
      </c>
      <c r="D102" s="245" t="str">
        <f>VLOOKUP($A102,Questions!$A$3:$X$333,20,0)&amp;""</f>
        <v>If a solution provider indicates that a system is stand-alone and cannot integrate with the institution's infrastructure, follow up with maturity questions and ask about other commodity type functions or other system requirements your institution may have.</v>
      </c>
    </row>
    <row r="103" spans="1:5" ht="57.8" customHeight="1" x14ac:dyDescent="0.25">
      <c r="A103" s="245" t="s">
        <v>156</v>
      </c>
      <c r="B103" s="245" t="str">
        <f>VLOOKUP($A103,Questions!$A$3:$X$333,2,0)&amp;""</f>
        <v>Do you allow the customer to specify attribute mappings for any needed information beyond a user identifier? (e.g., Reference eduPerson, ePPA/ePPN/ePE)</v>
      </c>
      <c r="C103" s="245" t="str">
        <f>VLOOKUP($A103,Questions!$A$3:$X$333,19,0)&amp;""</f>
        <v>This questions allows an institution to know solution provider system limitations and to help them gauge the resources (that may be needed to implement) required to successfully integrate the solution with institution systems.</v>
      </c>
      <c r="D103" s="245" t="str">
        <f>VLOOKUP($A103,Questions!$A$3:$X$333,20,0)&amp;""</f>
        <v>Follow-up inquiries for attribute mapping requirements will be institution/implementation specific.</v>
      </c>
      <c r="E103" s="212"/>
    </row>
    <row r="104" spans="1:5" ht="74.3" customHeight="1" x14ac:dyDescent="0.25">
      <c r="A104" s="245" t="s">
        <v>157</v>
      </c>
      <c r="B104" s="245" t="str">
        <f>VLOOKUP($A104,Questions!$A$3:$X$333,2,0)&amp;""</f>
        <v>For customers not using SSO, does your application support directory integration for user accounts?</v>
      </c>
      <c r="C104" s="245" t="str">
        <f>VLOOKUP($A104,Questions!$A$3:$X$333,19,0)&amp;""</f>
        <v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v>
      </c>
      <c r="D104" s="245" t="str">
        <f>VLOOKUP($A104,Questions!$A$3:$X$333,20,0)&amp;""</f>
        <v>Follow-up inquiries for system authentication will be unique to your institution (e.g., policy, infrastructure, etc.).</v>
      </c>
    </row>
    <row r="105" spans="1:5" ht="67.75" customHeight="1" x14ac:dyDescent="0.25">
      <c r="A105" s="245" t="s">
        <v>159</v>
      </c>
      <c r="B105" s="245" t="str">
        <f>VLOOKUP($A105,Questions!$A$3:$X$333,2,0)&amp;""</f>
        <v>Does your solution support any of the following web SSO standards: SAML2 (with redirect flow), OIDC, CAS, or other?</v>
      </c>
      <c r="C105" s="245" t="str">
        <f>VLOOKUP($A105,Questions!$A$3:$X$333,19,0)&amp;""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105" s="245" t="str">
        <f>VLOOKUP($A105,Questions!$A$3:$X$333,20,0)&amp;""</f>
        <v>Follow-up inquiries for IAM requirements will be institution/implementation specific.</v>
      </c>
    </row>
    <row r="106" spans="1:5" ht="52.55" customHeight="1" x14ac:dyDescent="0.25">
      <c r="A106" s="245" t="s">
        <v>160</v>
      </c>
      <c r="B106" s="245" t="str">
        <f>VLOOKUP($A106,Questions!$A$3:$X$333,2,0)&amp;""</f>
        <v>Do you support differentiation between email address and user identifier?</v>
      </c>
      <c r="C106" s="245" t="str">
        <f>VLOOKUP($A106,Questions!$A$3:$X$333,19,0)&amp;""</f>
        <v>This questions allows an institution to know solution provider system limitations and to help them gauge the resources (that may be needed to implement) required to successfully integrate the solution with institution systems.</v>
      </c>
      <c r="D106" s="245" t="str">
        <f>VLOOKUP($A106,Questions!$A$3:$X$333,20,0)&amp;""</f>
        <v>Follow-up inquiries for identifier requirements will be institution/implementation specific.</v>
      </c>
    </row>
    <row r="107" spans="1:5" ht="64" customHeight="1" x14ac:dyDescent="0.25">
      <c r="A107" s="245" t="s">
        <v>162</v>
      </c>
      <c r="B107" s="245" t="str">
        <f>VLOOKUP($A107,Questions!$A$3:$X$333,2,0)&amp;""</f>
        <v>For customers not using SSO, does your application and/or user frontend/portal support multifactor authentication (e.g., Duo, Google Authenticator, OTP, etc.)?</v>
      </c>
      <c r="C107" s="245" t="str">
        <f>VLOOKUP($A107,Questions!$A$3:$X$333,19,0)&amp;""</f>
        <v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v>
      </c>
      <c r="D107" s="245" t="str">
        <f>VLOOKUP($A107,Questions!$A$3:$X$333,20,0)&amp;""</f>
        <v>Ask the solution provider about hardware and software options, future roadmap for implementations and support, etc.</v>
      </c>
    </row>
    <row r="108" spans="1:5" ht="37" customHeight="1" x14ac:dyDescent="0.25">
      <c r="A108" s="245" t="s">
        <v>163</v>
      </c>
      <c r="B108" s="245" t="str">
        <f>VLOOKUP($A108,Questions!$A$3:$X$333,2,0)&amp;""</f>
        <v>Does your application automatically lock the session or log out an account after a period of inactivity?</v>
      </c>
      <c r="C108" s="245" t="str">
        <f>VLOOKUP($A108,Questions!$A$3:$X$333,19,0)&amp;""</f>
        <v>This is a question to ensure account integrity and institutional data confidentiality.</v>
      </c>
      <c r="D108" s="245" t="str">
        <f>VLOOKUP($A108,Questions!$A$3:$X$333,20,0)&amp;""</f>
        <v>Follow-up inquiries for inactivity protections will be institution/implementation specific.</v>
      </c>
      <c r="E108" s="46" t="s">
        <v>660</v>
      </c>
    </row>
    <row r="109" spans="1:5" ht="18" customHeight="1" x14ac:dyDescent="0.25">
      <c r="A109" s="28" t="str">
        <f>VLOOKUP(LEFT($A110,4),'Auto Responses'!$N$4:$O$38,2,0)&amp;""</f>
        <v xml:space="preserve"> Data</v>
      </c>
      <c r="B109" s="28"/>
      <c r="C109" s="244" t="str">
        <f>Questions!$S$2</f>
        <v>Reason for Question</v>
      </c>
      <c r="D109" s="244" t="str">
        <f>Questions!$T$2</f>
        <v>Follow-Up Inquiries/Responses</v>
      </c>
    </row>
    <row r="110" spans="1:5" ht="51.05" customHeight="1" x14ac:dyDescent="0.25">
      <c r="A110" s="245" t="s">
        <v>165</v>
      </c>
      <c r="B110" s="245" t="str">
        <f>VLOOKUP($A110,Questions!$A$3:$X$333,2,0)&amp;""</f>
        <v>Will the institution's data be stored on any devices (database servers, file servers, SAN, NAS, etc.) configured with non-RFC 1918/4193 (i.e., publicly routable) IP addresses?*</v>
      </c>
      <c r="C110" s="245" t="str">
        <f>VLOOKUP($A110,Questions!$A$3:$X$333,19,0)&amp;""</f>
        <v>Systems that are directly exposed to public internet resources are at greater risk than those that are not. Understanding the requirements for this configuration is important, particularly when assessing compensating controls.</v>
      </c>
      <c r="D110" s="245" t="str">
        <f>VLOOKUP($A110,Questions!$A$3:$X$333,20,0)&amp;""</f>
        <v>Ask the solution provider about its infrastructure and if there is a solution that eliminates the need for this environment.</v>
      </c>
    </row>
    <row r="111" spans="1:5" ht="56.95" customHeight="1" x14ac:dyDescent="0.25">
      <c r="A111" s="245" t="s">
        <v>167</v>
      </c>
      <c r="B111" s="245" t="str">
        <f>VLOOKUP($A111,Questions!$A$3:$X$333,2,0)&amp;""</f>
        <v>Is the transport of sensitive data encrypted using security protocols/algorithms (e.g., system-to-client)?*</v>
      </c>
      <c r="C111" s="245" t="str">
        <f>VLOOKUP($A111,Questions!$A$3:$X$333,19,0)&amp;""</f>
        <v>The need for encryption in transport is unique to your institution's implementation of a system. In particular, the data flow between the system and the end users of the solution.</v>
      </c>
      <c r="D111" s="245" t="str">
        <f>VLOOKUP($A111,Questions!$A$3:$X$333,20,0)&amp;""</f>
        <v>Follow-up inquiries for data encryption between the system and end-users will be institution/implementation specific.</v>
      </c>
    </row>
    <row r="112" spans="1:5" ht="75.8" customHeight="1" x14ac:dyDescent="0.25">
      <c r="A112" s="245" t="s">
        <v>169</v>
      </c>
      <c r="B112" s="245" t="str">
        <f>VLOOKUP($A112,Questions!$A$3:$X$333,2,0)&amp;""</f>
        <v>Is the storage of sensitive data encrypted using security protocols/algorithms (e.g., disk encryption, at-rest, files, and within a running database)?*</v>
      </c>
      <c r="C112" s="245" t="str">
        <f>VLOOKUP($A112,Questions!$A$3:$X$333,19,0)&amp;""</f>
        <v>The need for encryption at-rest is unique to your institution's implementation of a system. In particular, system components, architectures, and data flows all factor into the need for this control.</v>
      </c>
      <c r="D112" s="245" t="str">
        <f>VLOOKUP($A112,Questions!$A$3:$X$333,20,0)&amp;""</f>
        <v>Follow-up inquiries for data encryption at-rest will be institution/implementation specific.</v>
      </c>
    </row>
    <row r="113" spans="1:5" ht="68.25" customHeight="1" x14ac:dyDescent="0.25">
      <c r="A113" s="245" t="s">
        <v>171</v>
      </c>
      <c r="B113" s="245" t="str">
        <f>VLOOKUP($A113,Questions!$A$3:$X$333,2,0)&amp;""</f>
        <v>Do all cryptographic modules in use in your solution conform to the Federal Information Processing Standards (FIPS PUB 140-2 or 140-3)?*</v>
      </c>
      <c r="C113" s="245" t="str">
        <f>VLOOKUP($A113,Questions!$A$3:$X$333,19,0)&amp;""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13" s="245" t="str">
        <f>VLOOKUP($A113,Questions!$A$3:$X$333,20,0)&amp;""</f>
        <v>If the solution provider cannot accommodate open standards encryption requirements, direct them to NIST's Cryptographic Standards and Guidelines document &lt;https://csrc.nist.gov/Projects/Cryptographic-Standards-and-Guidelines&gt;.</v>
      </c>
      <c r="E113" s="212"/>
    </row>
    <row r="114" spans="1:5" ht="54" customHeight="1" x14ac:dyDescent="0.25">
      <c r="A114" s="245" t="s">
        <v>173</v>
      </c>
      <c r="B114" s="245" t="str">
        <f>VLOOKUP($A114,Questions!$A$3:$X$333,2,0)&amp;""</f>
        <v>Will the institution's data be available within the system for a period of time at the completion of this contract?*</v>
      </c>
      <c r="C114" s="245" t="str">
        <f>VLOOKUP($A114,Questions!$A$3:$X$333,19,0)&amp;""</f>
        <v>When cancelling a solution, an institution will commonly want all institutional data that was provided to a solution provider. This questions allows the solution provider to state their general practices when a customer leaves their environment.</v>
      </c>
      <c r="D114" s="245" t="str">
        <f>VLOOKUP($A114,Questions!$A$3:$X$333,20,0)&amp;""</f>
        <v>A solution provider's response should be clear and concise. Be wary of vague responses to this questions and inquire about export specifics, as needed.</v>
      </c>
      <c r="E114" s="212"/>
    </row>
    <row r="115" spans="1:5" ht="51.05" customHeight="1" x14ac:dyDescent="0.25">
      <c r="A115" s="245" t="s">
        <v>175</v>
      </c>
      <c r="B115" s="245" t="str">
        <f>VLOOKUP($A115,Questions!$A$3:$X$333,2,0)&amp;""</f>
        <v>Are ownership rights to all data, inputs, outputs, and metadata retained even through a provider acquisition or bankruptcy event?*</v>
      </c>
      <c r="C115" s="245" t="str">
        <f>VLOOKUP($A115,Questions!$A$3:$X$333,19,0)&amp;""</f>
        <v>This question clarifies the position of the institution in the case of acquisition or bankruptcy. Expect clear responses to this question. If they are vague, be sure to follow up based on institutional counsel guidance.</v>
      </c>
      <c r="D115" s="245" t="str">
        <f>VLOOKUP($A115,Questions!$A$3:$X$333,20,0)&amp;""</f>
        <v>If a solution provider's response is unsatisfactory, engage institutional counsel to appropriately address any ownership concerns.</v>
      </c>
    </row>
    <row r="116" spans="1:5" ht="61.55" customHeight="1" x14ac:dyDescent="0.25">
      <c r="A116" s="245" t="s">
        <v>177</v>
      </c>
      <c r="B116" s="245" t="str">
        <f>VLOOKUP($A116,Questions!$A$3:$X$333,2,0)&amp;""</f>
        <v>Do backups containing the institution's data ever leave the institution's data zone either physically or via network routing?*</v>
      </c>
      <c r="C116" s="245" t="str">
        <f>VLOOKUP($A116,Questions!$A$3:$X$333,19,0)&amp;""</f>
        <v>Data exposure is a risk if sensitive data is in any way transported (physically or electronically) into a data zone that is not authorized by the institution. Depending on the criticality of data and institution policy, full control of data confidentiality may be highly valued.</v>
      </c>
      <c r="D116" s="245" t="str">
        <f>VLOOKUP($A116,Questions!$A$3:$X$333,20,0)&amp;""</f>
        <v>Follow-up inquiries for data backup procedures/practices will be institution/implementation specific.</v>
      </c>
    </row>
    <row r="117" spans="1:5" ht="66.8" customHeight="1" x14ac:dyDescent="0.25">
      <c r="A117" s="245" t="s">
        <v>179</v>
      </c>
      <c r="B117" s="245" t="str">
        <f>VLOOKUP($A117,Questions!$A$3:$X$333,2,0)&amp;""</f>
        <v>Is media used for long-term retention of business data and archival purposes stored in a secure, environmentally protected area?*</v>
      </c>
      <c r="C117" s="245" t="str">
        <f>VLOOKUP($A117,Questions!$A$3:$X$333,19,0)&amp;""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17" s="245" t="str">
        <f>VLOOKUP($A117,Questions!$A$3:$X$333,20,0)&amp;""</f>
        <v>Vague responses to this question should be investigated further. Ask for additional documentation and verify that procedure (and possibly training) exists to ensure proper media handling activity.</v>
      </c>
    </row>
    <row r="118" spans="1:5" ht="86.25" customHeight="1" x14ac:dyDescent="0.25">
      <c r="A118" s="245" t="s">
        <v>181</v>
      </c>
      <c r="B118" s="245" t="str">
        <f>VLOOKUP($A118,Questions!$A$3:$X$333,2,0)&amp;""</f>
        <v>At the completion of this contract, will data be returned to the institution and/or deleted from all your systems and archives?</v>
      </c>
      <c r="C118" s="245" t="str">
        <f>VLOOKUP($A118,Questions!$A$3:$X$333,19,0)&amp;""</f>
        <v>When cancelling a solution, an institution will commonly want all institutional data that was provided to a solution provider. This question allows the solution provider to state its general practices when a customer leaves its environment.</v>
      </c>
      <c r="D118" s="245" t="str">
        <f>VLOOKUP($A118,Questions!$A$3:$X$333,20,0)&amp;""</f>
        <v>A solution provider's response should be clear and concise. Be wary of vague responses to this questions and inquire about export specifics, as needed.</v>
      </c>
    </row>
    <row r="119" spans="1:5" ht="42.75" customHeight="1" x14ac:dyDescent="0.25">
      <c r="A119" s="245" t="s">
        <v>183</v>
      </c>
      <c r="B119" s="245" t="str">
        <f>VLOOKUP($A119,Questions!$A$3:$X$333,2,0)&amp;""</f>
        <v>Can the institution extract a full or partial backup of data?</v>
      </c>
      <c r="C119" s="245" t="str">
        <f>VLOOKUP($A119,Questions!$A$3:$X$333,19,0)&amp;""</f>
        <v>When cancelling a solution, an institution will commonly want all institutional data that was provided to a solution provider. The solution provider's response should verify if the institution can extract data or if it is a manual extraction by solution provider staff.</v>
      </c>
      <c r="D119" s="245" t="str">
        <f>VLOOKUP($A119,Questions!$A$3:$X$333,20,0)&amp;""</f>
        <v>A solution provider's response should be clear and concise. Be wary of vague responses to this questions and inquire about export specifics, as needed.</v>
      </c>
    </row>
    <row r="120" spans="1:5" ht="49.75" customHeight="1" x14ac:dyDescent="0.25">
      <c r="A120" s="245" t="s">
        <v>185</v>
      </c>
      <c r="B120" s="245" t="str">
        <f>VLOOKUP($A120,Questions!$A$3:$X$333,2,0)&amp;""</f>
        <v>Do current backups include all operating system software, utilities, security software, application software, and data files necessary for recovery?</v>
      </c>
      <c r="C120" s="245" t="str">
        <f>VLOOKUP($A120,Questions!$A$3:$X$333,19,0)&amp;""</f>
        <v>The purpose of this question is to define the scope of backup operations and the scope at which a solution provider may readily recover when backup restoration is required.</v>
      </c>
      <c r="D120" s="245" t="str">
        <f>VLOOKUP($A120,Questions!$A$3:$X$333,20,0)&amp;""</f>
        <v>Follow-up inquiries for backup content scope will be institution/implementation specific.</v>
      </c>
    </row>
    <row r="121" spans="1:5" ht="64.5" customHeight="1" x14ac:dyDescent="0.25">
      <c r="A121" s="245" t="s">
        <v>187</v>
      </c>
      <c r="B121" s="245" t="str">
        <f>VLOOKUP($A121,Questions!$A$3:$X$333,2,0)&amp;""</f>
        <v>Are you performing off-site backups (i.e., digitally moved off site)?</v>
      </c>
      <c r="C121" s="245" t="str">
        <f>VLOOKUP($A121,Questions!$A$3:$X$333,19,0)&amp;""</f>
        <v>When data is moved digitally (e.g., cloud provider, solution provider-owned facility, etc.) off-site, the policies and implemented procedures are important to know. The protections implemented to prevent compromise will be technical in nature and should be well-documented.</v>
      </c>
      <c r="D121" s="245" t="str">
        <f>VLOOKUP($A121,Questions!$A$3:$X$333,20,0)&amp;""</f>
        <v>Follow-up inquiries for off-site, digital backups will be institution/implementation specific.</v>
      </c>
    </row>
    <row r="122" spans="1:5" ht="60.75" customHeight="1" x14ac:dyDescent="0.25">
      <c r="A122" s="245" t="s">
        <v>189</v>
      </c>
      <c r="B122" s="245" t="str">
        <f>VLOOKUP($A122,Questions!$A$3:$X$333,2,0)&amp;""</f>
        <v>Are physical backups taken off-site (i.e., physically moved off site)?</v>
      </c>
      <c r="C122" s="245" t="str">
        <f>VLOOKUP($A122,Questions!$A$3:$X$333,19,0)&amp;""</f>
        <v>When data is moved physically (e.g.,HDD, print, etc.) off-site, the policies and implemented procedures are important to know. Unencrypted data taken outside secured areas introduces unnecessary risks.</v>
      </c>
      <c r="D122" s="245" t="str">
        <f>VLOOKUP($A122,Questions!$A$3:$X$333,20,0)&amp;""</f>
        <v>Follow-up inquiries for off-site, physical backups will be institution/implementation specific.</v>
      </c>
    </row>
    <row r="123" spans="1:5" ht="58.75" customHeight="1" x14ac:dyDescent="0.25">
      <c r="A123" s="245" t="s">
        <v>192</v>
      </c>
      <c r="B123" s="245" t="str">
        <f>VLOOKUP($A123,Questions!$A$3:$X$333,2,0)&amp;""</f>
        <v>Are data backups encrypted?</v>
      </c>
      <c r="C123" s="245" t="str">
        <f>VLOOKUP($A123,Questions!$A$3:$X$333,19,0)&amp;""</f>
        <v>The need for encryption at rest (for backups) is unique to your institution's implementation of a system. In particular, system components, architectures, and data flows all factor into the need for this control.</v>
      </c>
      <c r="D123" s="245" t="str">
        <f>VLOOKUP($A123,Questions!$A$3:$X$333,20,0)&amp;""</f>
        <v>Follow-up inquiries for data backup encryption at-rest will be institution/implementation specific.</v>
      </c>
    </row>
    <row r="124" spans="1:5" ht="56.95" customHeight="1" x14ac:dyDescent="0.25">
      <c r="A124" s="245" t="s">
        <v>194</v>
      </c>
      <c r="B124" s="245" t="str">
        <f>VLOOKUP($A124,Questions!$A$3:$X$333,2,0)&amp;""</f>
        <v>Do you have a media handling process that is documented and currently implemented that meets established business needs and regulatory requirements, including end-of-life, repurposing, and data-sanitization procedures?</v>
      </c>
      <c r="C124" s="245" t="str">
        <f>VLOOKUP($A124,Questions!$A$3:$X$333,19,0)&amp;""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24" s="245" t="str">
        <f>VLOOKUP($A124,Questions!$A$3:$X$333,20,0)&amp;""</f>
        <v>Vague responses to this question should be investigated further. Ask for additional documentation and verify that procedure (and possibly training) exists to ensure proper media handling activity.</v>
      </c>
    </row>
    <row r="125" spans="1:5" ht="66.8" customHeight="1" x14ac:dyDescent="0.25">
      <c r="A125" s="245" t="s">
        <v>196</v>
      </c>
      <c r="B125" s="245" t="str">
        <f>VLOOKUP($A125,Questions!$A$3:$X$333,2,0)&amp;""</f>
        <v>Does the process described in DATA-15 adhere to DoD 5220.22-M and/or NIST SP 800-88 standards?</v>
      </c>
      <c r="C125" s="245" t="str">
        <f>VLOOKUP($A125,Questions!$A$3:$X$333,19,0)&amp;""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25" s="245" t="str">
        <f>VLOOKUP($A125,Questions!$A$3:$X$333,20,0)&amp;""</f>
        <v>Follow-up inquiries for DoD 5220.22-M and/or SP800-88 standards will be institution specific.</v>
      </c>
      <c r="E125" s="46" t="s">
        <v>660</v>
      </c>
    </row>
    <row r="126" spans="1:5" ht="56.95" customHeight="1" x14ac:dyDescent="0.25">
      <c r="A126" s="245" t="s">
        <v>198</v>
      </c>
      <c r="B126" s="245" t="str">
        <f>VLOOKUP($A126,Questions!$A$3:$X$333,2,0)&amp;""</f>
        <v>Does your staff (or third party) have access to institutional data (e.g., financial, PHI, or other sensitive information) through any means?</v>
      </c>
      <c r="C126" s="245" t="str">
        <f>VLOOKUP($A126,Questions!$A$3:$X$333,19,0)&amp;""</f>
        <v>Confidentiality is the focus of this question. Based on the capabilities of solution provider administrators, the institution may require additional safeguards to protect the confidentiality of data stored by or shared with a solution provider (e.g., additional layer of encryption, etc.).</v>
      </c>
      <c r="D126" s="245" t="str">
        <f>VLOOKUP($A126,Questions!$A$3:$X$333,20,0)&amp;""</f>
        <v>If institutional data is visible by the solution provider's system administrators, follow up with the solution provider to understand the scope of visibility, process/procedure that administrators follow, and use cases when administrators are allowed to access (view) institutional data.</v>
      </c>
    </row>
    <row r="127" spans="1:5" ht="143.19999999999999" customHeight="1" x14ac:dyDescent="0.25">
      <c r="A127" s="245" t="s">
        <v>200</v>
      </c>
      <c r="B127" s="245" t="str">
        <f>VLOOKUP($A127,Questions!$A$3:$X$333,2,0)&amp;""</f>
        <v>Do you have a documented and currently implemented strategy for securing employee workstations when they work remotely (i.e., not in a trusted computing environment)?</v>
      </c>
      <c r="C127" s="245" t="str">
        <f>VLOOKUP($A127,Questions!$A$3:$X$333,19,0)&amp;""</f>
        <v>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v>
      </c>
      <c r="D127" s="245" t="str">
        <f>VLOOKUP($A127,Questions!$A$3:$X$333,20,0)&amp;""</f>
        <v>Vague responses to this question should be investigated further. Ask for additional documentation and verify that procedure (and possibly training) exists to ensure proper customer data handling activity.</v>
      </c>
    </row>
    <row r="128" spans="1:5" ht="91.5" customHeight="1" x14ac:dyDescent="0.25">
      <c r="A128" s="245" t="s">
        <v>202</v>
      </c>
      <c r="B128" s="245" t="str">
        <f>VLOOKUP($A128,Questions!$A$3:$X$333,2,0)&amp;""</f>
        <v>Does the environment provide for dedicated single-tenant capabilities? If not, describe how your solution or environment separates data from different customers (e.g., logically, physically, single tenancy, multi-tenancy).</v>
      </c>
      <c r="C128" s="245" t="str">
        <f>VLOOKUP($A128,Questions!$A$3:$X$333,19,0)&amp;""</f>
        <v>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v>
      </c>
      <c r="D128" s="245" t="str">
        <f>VLOOKUP($A128,Questions!$A$3:$X$333,20,0)&amp;""</f>
        <v>Follow-up inquiries for dedicated single-tenant capabilities will be institution/implementation specific.</v>
      </c>
    </row>
    <row r="129" spans="1:5" ht="73.5" customHeight="1" x14ac:dyDescent="0.25">
      <c r="A129" s="245" t="s">
        <v>204</v>
      </c>
      <c r="B129" s="245" t="str">
        <f>VLOOKUP($A129,Questions!$A$3:$X$333,2,0)&amp;""</f>
        <v>Are ownership rights to all data, inputs, outputs, and metadata retained by the institution?</v>
      </c>
      <c r="C129" s="245" t="str">
        <f>VLOOKUP($A129,Questions!$A$3:$X$333,19,0)&amp;""</f>
        <v>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v>
      </c>
      <c r="D129" s="245" t="str">
        <f>VLOOKUP($A129,Questions!$A$3:$X$333,20,0)&amp;""</f>
        <v>If a solution provider's response is unsatisfactory, engage institutional counsel to appropriately address any ownership concerns.</v>
      </c>
      <c r="E129" s="212"/>
    </row>
    <row r="130" spans="1:5" ht="64.5" customHeight="1" x14ac:dyDescent="0.25">
      <c r="A130" s="245" t="s">
        <v>206</v>
      </c>
      <c r="B130" s="245" t="str">
        <f>VLOOKUP($A130,Questions!$A$3:$X$333,2,0)&amp;""</f>
        <v>In the event of imminent bankruptcy, closing of business, or retirement of service, will you provide 90 days for customers to get their data out of the system and migrate applications?</v>
      </c>
      <c r="C130" s="245" t="str">
        <f>VLOOKUP($A130,Questions!$A$3:$X$333,19,0)&amp;""</f>
        <v>This question clarifies the position of the institution in the case of acquisition or bankruptcy. Expect clear responses to this question. If they are vague, be sure to follow up based on institutional counsel guidance.</v>
      </c>
      <c r="D130" s="245" t="str">
        <f>VLOOKUP($A130,Questions!$A$3:$X$333,20,0)&amp;""</f>
        <v>If a solution provider's response is unsatisfactory, engage institutional counsel to appropriately address any ownership concerns.</v>
      </c>
      <c r="E130" s="212"/>
    </row>
    <row r="131" spans="1:5" ht="66.8" customHeight="1" x14ac:dyDescent="0.25">
      <c r="A131" s="245" t="s">
        <v>207</v>
      </c>
      <c r="B131" s="245" t="str">
        <f>VLOOKUP($A131,Questions!$A$3:$X$333,2,0)&amp;""</f>
        <v>Are involatile backup copies made according to predefined schedules and securely stored and protected?</v>
      </c>
      <c r="C131" s="245" t="str">
        <f>VLOOKUP($A131,Questions!$A$3:$X$333,19,0)&amp;""</f>
        <v>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v>
      </c>
      <c r="D131" s="245" t="str">
        <f>VLOOKUP($A131,Questions!$A$3:$X$333,20,0)&amp;""</f>
        <v>An institution's use case will drive the requirements for backup strategy. Ensure that the institution's use case and risk tolerance can be met by solution provider systems.</v>
      </c>
      <c r="E131" s="89"/>
    </row>
    <row r="132" spans="1:5" ht="82" customHeight="1" x14ac:dyDescent="0.25">
      <c r="A132" s="245" t="s">
        <v>209</v>
      </c>
      <c r="B132" s="245" t="str">
        <f>VLOOKUP($A132,Questions!$A$3:$X$333,2,0)&amp;""</f>
        <v>Do you have a cryptographic key management process (generation, exchange, storage, safeguards, use, vetting, and replacement) that is documented and currently implemented, for all system components (e.g., database, system, web, etc.)?</v>
      </c>
      <c r="C132" s="245" t="str">
        <f>VLOOKUP($A132,Questions!$A$3:$X$333,19,0)&amp;""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32" s="245" t="str">
        <f>VLOOKUP($A132,Questions!$A$3:$X$333,20,0)&amp;""</f>
        <v>Follow up with the solution provider to ensure that all components of the system are considered. This includes system-to-system, system-to-client, applications, system accounts, etc.</v>
      </c>
    </row>
    <row r="133" spans="1:5" ht="18" customHeight="1" x14ac:dyDescent="0.25">
      <c r="A133" s="28" t="str">
        <f>VLOOKUP(LEFT($A134,4),'Auto Responses'!$N$4:$O$38,2,0)&amp;""</f>
        <v xml:space="preserve"> Application/Service Security</v>
      </c>
      <c r="B133" s="28"/>
      <c r="C133" s="244" t="str">
        <f>Questions!$S$2</f>
        <v>Reason for Question</v>
      </c>
      <c r="D133" s="244" t="str">
        <f>Questions!$T$2</f>
        <v>Follow-Up Inquiries/Responses</v>
      </c>
    </row>
    <row r="134" spans="1:5" ht="80.2" customHeight="1" x14ac:dyDescent="0.25">
      <c r="A134" s="250" t="s">
        <v>212</v>
      </c>
      <c r="B134" s="245" t="str">
        <f>VLOOKUP($A134,Questions!$A$3:$X$333,2,0)&amp;""</f>
        <v>Are access controls for institutional accounts based on structured rules, such as role-based access control (RBAC), attribute-based access control (ABAC), or policy-based access control (PBAC)?*</v>
      </c>
      <c r="C134" s="245" t="str">
        <f>VLOOKUP($A134,Questions!$A$3:$X$333,19,0)&amp;""</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v>
      </c>
      <c r="D134" s="245" t="str">
        <f>VLOOKUP($A134,Questions!$A$3:$X$333,20,0)&amp;""</f>
        <v>Ask the solution provider to summarize the best practices to restrict/control the access given to the institution's end users without the use of RBAC. Make sure to understand the administrative requirements/overhead introduced in the solution provider's environment.</v>
      </c>
    </row>
    <row r="135" spans="1:5" ht="83.95" customHeight="1" x14ac:dyDescent="0.25">
      <c r="A135" s="245" t="s">
        <v>214</v>
      </c>
      <c r="B135" s="245" t="str">
        <f>VLOOKUP($A135,Questions!$A$3:$X$333,2,0)&amp;""</f>
        <v>Are you using a web application firewall (WAF)?*</v>
      </c>
      <c r="C135" s="245" t="str">
        <f>VLOOKUP($A135,Questions!$A$3:$X$333,19,0)&amp;""</f>
        <v>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v>
      </c>
      <c r="D135" s="245" t="str">
        <f>VLOOKUP($A135,Questions!$A$3:$X$333,20,0)&amp;""</f>
        <v>If a solution provider states that they outsource their code development and do not run a WAF, there is elevated reason for concern. Verify how code is tested, monitored, and controlled in production environments.</v>
      </c>
    </row>
    <row r="136" spans="1:5" ht="71.2" customHeight="1" x14ac:dyDescent="0.25">
      <c r="A136" s="245" t="s">
        <v>216</v>
      </c>
      <c r="B136" s="245" t="str">
        <f>VLOOKUP($A136,Questions!$A$3:$X$333,2,0)&amp;""</f>
        <v>Are only currently supported operating system(s), software, and libraries leveraged by the system(s)/application(s) that will have access to institution's data?*</v>
      </c>
      <c r="C136" s="245" t="str">
        <f>VLOOKUP($A136,Questions!$A$3:$X$333,19,0)&amp;""</f>
        <v>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v>
      </c>
      <c r="D136" s="245" t="str">
        <f>VLOOKUP($A136,Questions!$A$3:$X$333,20,0)&amp;""</f>
        <v>Follow-up inquiries for operating systems leveraged by the solution provider will be institution/implementation specific.</v>
      </c>
    </row>
    <row r="137" spans="1:5" ht="46.5" customHeight="1" x14ac:dyDescent="0.25">
      <c r="A137" s="245" t="s">
        <v>218</v>
      </c>
      <c r="B137" s="245" t="str">
        <f>VLOOKUP($A137,Questions!$A$3:$X$333,2,0)&amp;""</f>
        <v>Does your application require access to location or GPS data?*</v>
      </c>
      <c r="C137" s="245" t="str">
        <f>VLOOKUP($A137,Questions!$A$3:$X$333,19,0)&amp;""</f>
        <v>Sharing location data significantly increases risk factors for users. It's important to understand if this is required.</v>
      </c>
      <c r="D137" s="245" t="str">
        <f>VLOOKUP($A137,Questions!$A$3:$X$333,20,0)&amp;""</f>
        <v>Ask the solution provider about the need for this requirement, and understand any mitigation strategies that may be possible.</v>
      </c>
    </row>
    <row r="138" spans="1:5" ht="74.3" customHeight="1" x14ac:dyDescent="0.25">
      <c r="A138" s="245" t="s">
        <v>220</v>
      </c>
      <c r="B138" s="245" t="str">
        <f>VLOOKUP($A138,Questions!$A$3:$X$333,2,0)&amp;""</f>
        <v>Does your application provide separation of duties between security administration, system administration, and standard user functions?*</v>
      </c>
      <c r="C138" s="245" t="str">
        <f>VLOOKUP($A138,Questions!$A$3:$X$333,19,0)&amp;""</f>
        <v>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v>
      </c>
      <c r="D138" s="245" t="str">
        <f>VLOOKUP($A138,Questions!$A$3:$X$333,20,0)&amp;""</f>
        <v>Ask the solution provider to summarize their best practices for securing their system(s) administratively without the use of RBAC. Make sure to understand the administrative requirements/overhead introduced in the solution provider's environment.</v>
      </c>
    </row>
    <row r="139" spans="1:5" ht="79.55" customHeight="1" x14ac:dyDescent="0.25">
      <c r="A139" s="245" t="s">
        <v>222</v>
      </c>
      <c r="B139" s="245" t="str">
        <f>VLOOKUP($A139,Questions!$A$3:$X$333,2,0)&amp;""</f>
        <v>Do you subject your code to static code analysis and/or static application security testing prior to release?*</v>
      </c>
      <c r="C139" s="245" t="str">
        <f>VLOOKUP($A139,Questions!$A$3:$X$333,19,0)&amp;""</f>
        <v>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v>
      </c>
      <c r="D139" s="245" t="str">
        <f>VLOOKUP($A139,Questions!$A$3:$X$333,20,0)&amp;""</f>
        <v>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v>
      </c>
    </row>
    <row r="140" spans="1:5" ht="56.3" customHeight="1" x14ac:dyDescent="0.25">
      <c r="A140" s="245" t="s">
        <v>224</v>
      </c>
      <c r="B140" s="245" t="str">
        <f>VLOOKUP($A140,Questions!$A$3:$X$333,2,0)&amp;""</f>
        <v>Do you have software testing processes (dynamic or static) that are established and followed?*</v>
      </c>
      <c r="C140" s="245" t="str">
        <f>VLOOKUP($A140,Questions!$A$3:$X$333,19,0)&amp;""</f>
        <v>Code analysis (prior to implementation) can decrease the number of vulnerabilities within a system. Depending on the insight a solution provider has into their code, code testing should be expected.</v>
      </c>
      <c r="D140" s="245" t="str">
        <f>VLOOKUP($A140,Questions!$A$3:$X$333,20,0)&amp;""</f>
        <v>If software testing processes are not established and followed, point the solution provider to OWASP's Testing Guide &lt;https://www.owasp.org/index.php/OWASP_Testing_Guide_v4_Table_of_Contents&gt;.</v>
      </c>
    </row>
    <row r="141" spans="1:5" ht="64" customHeight="1" x14ac:dyDescent="0.25">
      <c r="A141" s="245" t="s">
        <v>226</v>
      </c>
      <c r="B141" s="245" t="str">
        <f>VLOOKUP($A141,Questions!$A$3:$X$333,2,0)&amp;""</f>
        <v>Are access controls for staff within your organization based on structured rules, such as RBAC, ABAC, or PBAC?</v>
      </c>
      <c r="C141" s="245" t="str">
        <f>VLOOKUP($A141,Questions!$A$3:$X$333,19,0)&amp;""</f>
        <v>Managing a solution may rely on various professionals to administer a system. This question is focused on how administration, and the segregation of functions, is implemented within the solution provider's infrastructure.</v>
      </c>
      <c r="D141" s="245" t="str">
        <f>VLOOKUP($A141,Questions!$A$3:$X$333,20,0)&amp;""</f>
        <v>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v>
      </c>
    </row>
    <row r="142" spans="1:5" ht="74.3" customHeight="1" x14ac:dyDescent="0.25">
      <c r="A142" s="245" t="s">
        <v>228</v>
      </c>
      <c r="B142" s="245" t="str">
        <f>VLOOKUP($A142,Questions!$A$3:$X$333,2,0)&amp;""</f>
        <v>Does the system provide data input validation and error messages?</v>
      </c>
      <c r="C142" s="245" t="str">
        <f>VLOOKUP($A142,Questions!$A$3:$X$333,19,0)&amp;""</f>
        <v>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142" s="245" t="str">
        <f>VLOOKUP($A142,Questions!$A$3:$X$333,20,0)&amp;""</f>
        <v>Inquire about any planned improvements to these capabilities. Ask about their product roadmap, and try to understand how they prioritize security concerns in their environment.</v>
      </c>
    </row>
    <row r="143" spans="1:5" ht="90" customHeight="1" x14ac:dyDescent="0.25">
      <c r="A143" s="245" t="s">
        <v>230</v>
      </c>
      <c r="B143" s="245" t="str">
        <f>VLOOKUP($A143,Questions!$A$3:$X$333,2,0)&amp;""</f>
        <v>Do you have a process and implemented procedures for managing your software supply chain (e.g., libraries, repositories, frameworks, etc.)</v>
      </c>
      <c r="C143" s="245" t="str">
        <f>VLOOKUP($A143,Questions!$A$3:$X$333,19,0)&amp;""</f>
        <v>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143" s="245" t="str">
        <f>VLOOKUP($A143,Questions!$A$3:$X$333,20,0)&amp;""</f>
        <v>Follow-up inquiries concerning software supply chain will be institution/implementation specific.</v>
      </c>
    </row>
    <row r="144" spans="1:5" ht="75.8" customHeight="1" x14ac:dyDescent="0.25">
      <c r="A144" s="245" t="s">
        <v>232</v>
      </c>
      <c r="B144" s="245" t="str">
        <f>VLOOKUP($A144,Questions!$A$3:$X$333,2,0)&amp;""</f>
        <v>Have your developers been trained in secure coding techniques?</v>
      </c>
      <c r="C144" s="245" t="str">
        <f>VLOOKUP($A144,Questions!$A$3:$X$333,19,0)&amp;""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44" s="245" t="str">
        <f>VLOOKUP($A144,Questions!$A$3:$X$333,20,0)&amp;""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145" spans="1:5" ht="76.75" customHeight="1" x14ac:dyDescent="0.25">
      <c r="A145" s="245" t="s">
        <v>234</v>
      </c>
      <c r="B145" s="245" t="str">
        <f>VLOOKUP($A145,Questions!$A$3:$X$333,2,0)&amp;""</f>
        <v>Was your application developed using secure coding techniques?</v>
      </c>
      <c r="C145" s="245" t="str">
        <f>VLOOKUP($A145,Questions!$A$3:$X$333,19,0)&amp;""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45" s="245" t="str">
        <f>VLOOKUP($A145,Questions!$A$3:$X$333,20,0)&amp;""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146" spans="1:5" ht="61.55" customHeight="1" x14ac:dyDescent="0.25">
      <c r="A146" s="245" t="s">
        <v>236</v>
      </c>
      <c r="B146" s="245" t="str">
        <f>VLOOKUP($A146,Questions!$A$3:$X$333,2,0)&amp;""</f>
        <v>If mobile, is the application available from a trusted source (e.g., App Store, Google Play Store)?</v>
      </c>
      <c r="C146" s="245" t="str">
        <f>VLOOKUP($A146,Questions!$A$3:$X$333,19,0)&amp;""</f>
        <v>Distributing application via known, moderately vetted application platform decreases the chances of malicious code distribution. Stand-alone deployments (nontrusted sources) should be looked at more closely.</v>
      </c>
      <c r="D146" s="245" t="str">
        <f>VLOOKUP($A146,Questions!$A$3:$X$333,20,0)&amp;""</f>
        <v>Ask the solution provider why this deployment strategy is used. Ask if it is a restriction of the app store platform or some other environment restriction.</v>
      </c>
    </row>
    <row r="147" spans="1:5" ht="60.75" customHeight="1" x14ac:dyDescent="0.25">
      <c r="A147" s="245" t="s">
        <v>238</v>
      </c>
      <c r="B147" s="245" t="str">
        <f>VLOOKUP($A147,Questions!$A$3:$X$333,2,0)&amp;""</f>
        <v>Do you have a fully implemented policy or procedure that details how your employees obtain administrator access to institutional instance of the application?</v>
      </c>
      <c r="C147" s="245" t="str">
        <f>VLOOKUP($A147,Questions!$A$3:$X$333,19,0)&amp;""</f>
        <v>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v>
      </c>
      <c r="D147" s="245" t="str">
        <f>VLOOKUP($A147,Questions!$A$3:$X$333,20,0)&amp;""</f>
        <v>Ask the solution provider to summarize their implemented policies and/or procedures</v>
      </c>
    </row>
    <row r="148" spans="1:5" ht="18" customHeight="1" x14ac:dyDescent="0.25">
      <c r="A148" s="28" t="str">
        <f>VLOOKUP(LEFT($A149,4),'Auto Responses'!$N$4:$O$38,2,0)&amp;""</f>
        <v xml:space="preserve"> Datacenter</v>
      </c>
      <c r="B148" s="28"/>
      <c r="C148" s="244" t="str">
        <f>Questions!$S$2</f>
        <v>Reason for Question</v>
      </c>
      <c r="D148" s="244" t="str">
        <f>Questions!$T$2</f>
        <v>Follow-Up Inquiries/Responses</v>
      </c>
    </row>
    <row r="149" spans="1:5" ht="57.8" customHeight="1" x14ac:dyDescent="0.25">
      <c r="A149" s="245" t="s">
        <v>240</v>
      </c>
      <c r="B149" s="245" t="str">
        <f>VLOOKUP($A149,Questions!$A$3:$X$333,2,0)&amp;""</f>
        <v>Select your hosting option.</v>
      </c>
      <c r="C149" s="245" t="str">
        <f>VLOOKUP($A149,Questions!$A$3:$X$333,19,0)&amp;""</f>
        <v>Understanding the hosting environment may reveal infrastructure risks that may not be apparent by other means and provides context to the responses provided throughout this HECVAT.</v>
      </c>
      <c r="D149" s="245" t="str">
        <f>VLOOKUP($A149,Questions!$A$3:$X$333,20,0)&amp;""</f>
        <v>Follow-up inquiries for hosting options will be institution/implementation specific.</v>
      </c>
      <c r="E149" s="46" t="s">
        <v>660</v>
      </c>
    </row>
    <row r="150" spans="1:5" ht="128.94999999999999" customHeight="1" x14ac:dyDescent="0.25">
      <c r="A150" s="245" t="s">
        <v>241</v>
      </c>
      <c r="B150" s="245" t="str">
        <f>VLOOKUP($A150,Questions!$A$3:$X$333,2,0)&amp;""</f>
        <v>Is a SOC 2 Type 2 report available for the hosting environment?</v>
      </c>
      <c r="C150" s="245" t="str">
        <f>VLOOKUP($A150,Questions!$A$3:$X$333,19,0)&amp;""</f>
        <v>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v>
      </c>
      <c r="D150" s="245" t="str">
        <f>VLOOKUP($A150,Questions!$A$3:$X$333,20,0)&amp;""</f>
        <v>Follow-up inquiries for additional solution provider's SOC 2 Type 2 reports will be institution/implementation specific.</v>
      </c>
    </row>
    <row r="151" spans="1:5" ht="90" customHeight="1" x14ac:dyDescent="0.25">
      <c r="A151" s="245" t="s">
        <v>242</v>
      </c>
      <c r="B151" s="245" t="str">
        <f>VLOOKUP($A151,Questions!$A$3:$X$333,2,0)&amp;""</f>
        <v>Are you generally able to accommodate storing each institution's data within its geographic region?</v>
      </c>
      <c r="C151" s="245" t="str">
        <f>VLOOKUP($A151,Questions!$A$3:$X$333,19,0)&amp;""</f>
        <v>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v>
      </c>
      <c r="D151" s="245" t="str">
        <f>VLOOKUP($A151,Questions!$A$3:$X$333,20,0)&amp;""</f>
        <v>If a solution provider is unable to accommodate storing/processing institutional data within specific regions, ask them why they are unable to. Try to determine if it's an infrastructure issue (scalability), a cost-reduction strategy (size/maturity), or some other issue.</v>
      </c>
    </row>
    <row r="152" spans="1:5" ht="74.95" customHeight="1" x14ac:dyDescent="0.25">
      <c r="A152" s="245" t="s">
        <v>243</v>
      </c>
      <c r="B152" s="245" t="str">
        <f>VLOOKUP($A152,Questions!$A$3:$X$333,2,0)&amp;""</f>
        <v>Are the data centers staffed 24 hours a day, seven days a week (i.e., 24 x 7 x 365)?</v>
      </c>
      <c r="C152" s="245" t="str">
        <f>VLOOKUP($A152,Questions!$A$3:$X$333,19,0)&amp;""</f>
        <v>Solution Providers that operate their own datacenter(s) can implement their own monitoring strategy. Use the solution provider's response to this questions to verify/validate other responses related to ownership/co-location/physical security.</v>
      </c>
      <c r="D152" s="245" t="str">
        <f>VLOOKUP($A152,Questions!$A$3:$X$333,20,0)&amp;""</f>
        <v>Follow-up inquiries for data center staffing will be institution/implementation specific.</v>
      </c>
    </row>
    <row r="153" spans="1:5" ht="74.95" customHeight="1" x14ac:dyDescent="0.25">
      <c r="A153" s="245" t="s">
        <v>245</v>
      </c>
      <c r="B153" s="245" t="str">
        <f>VLOOKUP($A153,Questions!$A$3:$X$333,2,0)&amp;""</f>
        <v>Are your servers separated from other companies via a physical barrier, such as a cage or hard walls?</v>
      </c>
      <c r="C153" s="245" t="str">
        <f>VLOOKUP($A153,Questions!$A$3:$X$333,19,0)&amp;""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3" s="245" t="str">
        <f>VLOOKUP($A153,Questions!$A$3:$X$333,20,0)&amp;""</f>
        <v>Follow-up inquiries for system physical security will be institution/implementation specific.</v>
      </c>
      <c r="E153" s="212"/>
    </row>
    <row r="154" spans="1:5" ht="64.5" customHeight="1" x14ac:dyDescent="0.25">
      <c r="A154" s="245" t="s">
        <v>247</v>
      </c>
      <c r="B154" s="245" t="str">
        <f>VLOOKUP($A154,Questions!$A$3:$X$333,2,0)&amp;""</f>
        <v>Does a physical barrier fully enclose the physical space, preventing unauthorized physical contact with any of your devices?*</v>
      </c>
      <c r="C154" s="245" t="str">
        <f>VLOOKUP($A154,Questions!$A$3:$X$333,19,0)&amp;""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4" s="245" t="str">
        <f>VLOOKUP($A154,Questions!$A$3:$X$333,20,0)&amp;""</f>
        <v>Follow-up inquiries for system physical security will be institution/implementation specific.</v>
      </c>
      <c r="E154" s="212"/>
    </row>
    <row r="155" spans="1:5" ht="72" customHeight="1" x14ac:dyDescent="0.25">
      <c r="A155" s="245" t="s">
        <v>249</v>
      </c>
      <c r="B155" s="245" t="str">
        <f>VLOOKUP($A155,Questions!$A$3:$X$333,2,0)&amp;""</f>
        <v>Are your primary and secondary data centers geographically diverse?</v>
      </c>
      <c r="C155" s="245" t="str">
        <f>VLOOKUP($A155,Questions!$A$3:$X$333,19,0)&amp;""</f>
        <v>When planning for business continuity and disaster recovery, considering geographic diversity of a solution provider's operating environment will help analysts better understand risk due to widespread technical issues as well as weather and environmental considerations.</v>
      </c>
      <c r="D155" s="245" t="str">
        <f>VLOOKUP($A155,Questions!$A$3:$X$333,20,0)&amp;""</f>
        <v>Follow-up inquiries for geographic diversity in datacenters will be institution/implementation specific.</v>
      </c>
    </row>
    <row r="156" spans="1:5" ht="55" customHeight="1" x14ac:dyDescent="0.25">
      <c r="A156" s="245" t="s">
        <v>251</v>
      </c>
      <c r="B156" s="245" t="str">
        <f>VLOOKUP($A156,Questions!$A$3:$X$333,2,0)&amp;""</f>
        <v>Is the service hosted in a high-availability environment?</v>
      </c>
      <c r="C156" s="245" t="str">
        <f>VLOOKUP($A156,Questions!$A$3:$X$333,19,0)&amp;""</f>
        <v>In the context of the CIA triad, this question is focused on the availability of a system (or set of systems).</v>
      </c>
      <c r="D156" s="245" t="str">
        <f>VLOOKUP($A156,Questions!$A$3:$X$333,20,0)&amp;""</f>
        <v>The weight placed on the solution provider's response will be specific to the institution's use case and solution requirements.</v>
      </c>
    </row>
    <row r="157" spans="1:5" ht="47.95" customHeight="1" x14ac:dyDescent="0.25">
      <c r="A157" s="245" t="s">
        <v>253</v>
      </c>
      <c r="B157" s="245" t="str">
        <f>VLOOKUP($A157,Questions!$A$3:$X$333,2,0)&amp;""</f>
        <v>Is redundant power available for all data centers where institutional data will reside?</v>
      </c>
      <c r="C157" s="245" t="str">
        <f>VLOOKUP($A157,Questions!$A$3:$X$333,19,0)&amp;""</f>
        <v>In the context of the CIA triad, this question is focused on the availability of a system (or set of systems).</v>
      </c>
      <c r="D157" s="245" t="str">
        <f>VLOOKUP($A157,Questions!$A$3:$X$333,20,0)&amp;""</f>
        <v>The weight placed on the solution provider's response will be specific to the institution's use case and solution requirements.</v>
      </c>
    </row>
    <row r="158" spans="1:5" ht="59.25" customHeight="1" x14ac:dyDescent="0.25">
      <c r="A158" s="245" t="s">
        <v>255</v>
      </c>
      <c r="B158" s="245" t="str">
        <f>VLOOKUP($A158,Questions!$A$3:$X$333,2,0)&amp;""</f>
        <v>Are redundant power strategies tested?*</v>
      </c>
      <c r="C158" s="245" t="str">
        <f>VLOOKUP($A158,Questions!$A$3:$X$333,19,0)&amp;""</f>
        <v>Installing (potential) redundant power and regularly testing strategies to ensure they will work when needed are very different. Vague responses to this question should be met with concern and appropriate follow up, based on your institution's risk tolerance.</v>
      </c>
      <c r="D158" s="245" t="str">
        <f>VLOOKUP($A158,Questions!$A$3:$X$333,20,0)&amp;""</f>
        <v>Follow-up inquiries for redundant power testing details will be institution/implementation specific.</v>
      </c>
    </row>
    <row r="159" spans="1:5" ht="47.95" customHeight="1" x14ac:dyDescent="0.25">
      <c r="A159" s="245" t="s">
        <v>257</v>
      </c>
      <c r="B159" s="245" t="str">
        <f>VLOOKUP($A159,Questions!$A$3:$X$333,2,0)&amp;""</f>
        <v>Does the center where the data will reside have cooling and fire-suppression systems that are active and regularly tested?</v>
      </c>
      <c r="C159" s="245" t="str">
        <f>VLOOKUP($A159,Questions!$A$3:$X$333,19,0)&amp;""</f>
        <v>Installing appropriate environmental controls is crucial to maintaining the integrity of the hosting site. Vague responses to this question should be met with concern and appropriate follow up, based on your institutions risk tolerance.</v>
      </c>
      <c r="D159" s="245" t="str">
        <f>VLOOKUP($A159,Questions!$A$3:$X$333,20,0)&amp;""</f>
        <v>Follow-up inquiries for cooling and fire suppression systems will be institution/implementation specific.</v>
      </c>
    </row>
    <row r="160" spans="1:5" ht="45" customHeight="1" x14ac:dyDescent="0.25">
      <c r="A160" s="245" t="s">
        <v>258</v>
      </c>
      <c r="B160" s="245" t="str">
        <f>VLOOKUP($A160,Questions!$A$3:$X$333,2,0)&amp;""</f>
        <v>Do you have Internet Service Provider (ISP) redundancy?</v>
      </c>
      <c r="C160" s="245" t="str">
        <f>VLOOKUP($A160,Questions!$A$3:$X$333,19,0)&amp;""</f>
        <v>In the context of the CIA triad, this question is focused on the availability of a system (or set of systems).</v>
      </c>
      <c r="D160" s="245" t="str">
        <f>VLOOKUP($A160,Questions!$A$3:$X$333,20,0)&amp;""</f>
        <v>The weight placed on the solution provider's response will be specific to the institution's use case and solution requirements.</v>
      </c>
      <c r="E160" s="89"/>
    </row>
    <row r="161" spans="1:5" ht="53.2" customHeight="1" x14ac:dyDescent="0.25">
      <c r="A161" s="245" t="s">
        <v>260</v>
      </c>
      <c r="B161" s="245" t="str">
        <f>VLOOKUP($A161,Questions!$A$3:$X$333,2,0)&amp;""</f>
        <v>Does every data center where the institution's data will reside have multiple telephone company or network provider entrances to the facility?</v>
      </c>
      <c r="C161" s="245" t="str">
        <f>VLOOKUP($A161,Questions!$A$3:$X$333,19,0)&amp;""</f>
        <v>In the context of the CIA triad, this question is focused on the availability of a system (or set of systems).</v>
      </c>
      <c r="D161" s="245" t="str">
        <f>VLOOKUP($A161,Questions!$A$3:$X$333,20,0)&amp;""</f>
        <v>The weight placed on the solution provider's response will be specific to the institution's use case and solution requirements.</v>
      </c>
    </row>
    <row r="162" spans="1:5" ht="52.55" customHeight="1" x14ac:dyDescent="0.25">
      <c r="A162" s="245" t="s">
        <v>262</v>
      </c>
      <c r="B162" s="245" t="str">
        <f>VLOOKUP($A162,Questions!$A$3:$X$333,2,0)&amp;""</f>
        <v>Do you require multifactor authentication for all administrative accounts in your environment?</v>
      </c>
      <c r="C162" s="245" t="str">
        <f>VLOOKUP($A162,Questions!$A$3:$X$333,19,0)&amp;""</f>
        <v>2FA/MFA, implemented correctly, strengthens the security state of a system. 2FA/MFA is commonly implemented and in many use cases is a requirement for account protection purposes.</v>
      </c>
      <c r="D162" s="245" t="str">
        <f>VLOOKUP($A162,Questions!$A$3:$X$333,20,0)&amp;""</f>
        <v>Ask the solution provider about hardware and software options, future roadmap for implementations and support, etc.</v>
      </c>
    </row>
    <row r="163" spans="1:5" ht="38.950000000000003" customHeight="1" x14ac:dyDescent="0.25">
      <c r="A163" s="245" t="s">
        <v>264</v>
      </c>
      <c r="B163" s="245" t="str">
        <f>VLOOKUP($A163,Questions!$A$3:$X$333,2,0)&amp;""</f>
        <v>Are you using your cloud provider's available hardening tools or pre-hardened images?</v>
      </c>
      <c r="C163" s="245" t="str">
        <f>VLOOKUP($A163,Questions!$A$3:$X$333,19,0)&amp;""</f>
        <v>In the context of the CIA triad, this question is focused on the integrity of a system (or set of systems).</v>
      </c>
      <c r="D163" s="245" t="str">
        <f>VLOOKUP($A163,Questions!$A$3:$X$333,20,0)&amp;""</f>
        <v>Ask the solution provider about their system lifecycle practices and security methodology.</v>
      </c>
    </row>
    <row r="164" spans="1:5" ht="75.8" customHeight="1" x14ac:dyDescent="0.25">
      <c r="A164" s="245" t="s">
        <v>266</v>
      </c>
      <c r="B164" s="245" t="str">
        <f>VLOOKUP($A164,Questions!$A$3:$X$333,2,0)&amp;""</f>
        <v>Does your cloud solution provider have access to your encryption keys?</v>
      </c>
      <c r="C164" s="245" t="str">
        <f>VLOOKUP($A164,Questions!$A$3:$X$333,19,0)&amp;""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64" s="245" t="str">
        <f>VLOOKUP($A164,Questions!$A$3:$X$333,20,0)&amp;""</f>
        <v>Follow up with the solution provider to ensure that all components of the system are considered. This includes system-to-system, system-to-client, applications, system accounts, etc.</v>
      </c>
    </row>
    <row r="165" spans="1:5" ht="18" customHeight="1" x14ac:dyDescent="0.25">
      <c r="A165" s="28" t="str">
        <f>VLOOKUP(LEFT($A166,4),'Auto Responses'!$N$4:$O$38,2,0)&amp;""</f>
        <v xml:space="preserve"> Firewalls, IDS, IPS, and Networking</v>
      </c>
      <c r="B165" s="28"/>
      <c r="C165" s="244" t="str">
        <f>Questions!$S$2</f>
        <v>Reason for Question</v>
      </c>
      <c r="D165" s="244" t="str">
        <f>Questions!$T$2</f>
        <v>Follow-Up Inquiries/Responses</v>
      </c>
    </row>
    <row r="166" spans="1:5" ht="67.75" customHeight="1" x14ac:dyDescent="0.25">
      <c r="A166" s="245" t="s">
        <v>268</v>
      </c>
      <c r="B166" s="245" t="str">
        <f>VLOOKUP($A166,Questions!$A$3:$X$333,2,0)&amp;""</f>
        <v>Are you utilizing a stateful packet inspection (SPI) firewall?*</v>
      </c>
      <c r="C166" s="245" t="str">
        <f>VLOOKUP($A166,Questions!$A$3:$X$333,19,0)&amp;""</f>
        <v>The use case, vendor infrastructure, and types of services offered will greatly affect the need for various firewalling devices. The focus of this question is integrity, ensuring that the systems hosting institutional data are limited in need-only communications.</v>
      </c>
      <c r="D166" s="245" t="str">
        <f>VLOOKUP($A166,Questions!$A$3:$X$333,20,0)&amp;""</f>
        <v>Follow-up inquiries for firewall capabilities will be institution/implementation specific.</v>
      </c>
      <c r="E166" s="89"/>
    </row>
    <row r="167" spans="1:5" ht="60.05" customHeight="1" x14ac:dyDescent="0.25">
      <c r="A167" s="245" t="s">
        <v>269</v>
      </c>
      <c r="B167" s="245" t="str">
        <f>VLOOKUP($A167,Questions!$A$3:$X$333,2,0)&amp;""</f>
        <v>Do you have a documented policy for firewall change requests?*</v>
      </c>
      <c r="C167" s="245" t="str">
        <f>VLOOKUP($A167,Questions!$A$3:$X$333,19,0)&amp;""</f>
        <v>In the context of the CIA triad, this question is focused on system integrity, ensuring that system changes are only executed by authorized users. Any change to a verified, known, secure environment should be carefully evaluated by stakeholders in a structured manner.</v>
      </c>
      <c r="D167" s="245" t="str">
        <f>VLOOKUP($A167,Questions!$A$3:$X$333,20,0)&amp;""</f>
        <v>Follow-up inquiries for firewall change requests will be institution/implementation specific.</v>
      </c>
    </row>
    <row r="168" spans="1:5" ht="59.25" customHeight="1" x14ac:dyDescent="0.25">
      <c r="A168" s="245" t="s">
        <v>271</v>
      </c>
      <c r="B168" s="245" t="str">
        <f>VLOOKUP($A168,Questions!$A$3:$X$333,2,0)&amp;""</f>
        <v>Have you implemented an intrusion detection system (network-based)?*</v>
      </c>
      <c r="C168" s="245" t="str">
        <f>VLOOKUP($A168,Questions!$A$3:$X$333,19,0)&amp;""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68" s="245" t="str">
        <f>VLOOKUP($A168,Questions!$A$3:$X$333,20,0)&amp;""</f>
        <v>A security program with limited resources for event detection is not effective. Inquiries should include training for staff, reasoning behind not using IDS technologies, and how systems are monitored. Additional questions about a SIEM and other tool may be appropriate.</v>
      </c>
    </row>
    <row r="169" spans="1:5" ht="64" customHeight="1" x14ac:dyDescent="0.25">
      <c r="A169" s="245" t="s">
        <v>273</v>
      </c>
      <c r="B169" s="245" t="str">
        <f>VLOOKUP($A169,Questions!$A$3:$X$333,2,0)&amp;""</f>
        <v>Do you employ host-based intrusion detection?*</v>
      </c>
      <c r="C169" s="245" t="str">
        <f>VLOOKUP($A169,Questions!$A$3:$X$333,19,0)&amp;""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69" s="245" t="str">
        <f>VLOOKUP($A169,Questions!$A$3:$X$333,20,0)&amp;""</f>
        <v>Ask the solution provider to summarize why host-based intrusion detection tools are not implemented in their environment. What compensating controls are in place to detect configuration changes and/or failures of integrity?</v>
      </c>
      <c r="E169" s="212"/>
    </row>
    <row r="170" spans="1:5" ht="71.2" customHeight="1" x14ac:dyDescent="0.25">
      <c r="A170" s="245" t="s">
        <v>275</v>
      </c>
      <c r="B170" s="245" t="str">
        <f>VLOOKUP($A170,Questions!$A$3:$X$333,2,0)&amp;""</f>
        <v>Are audit logs available for all changes to the network, firewall, IDS, and IPS systems?*</v>
      </c>
      <c r="C170" s="245" t="str">
        <f>VLOOKUP($A170,Questions!$A$3:$X$333,19,0)&amp;""</f>
        <v>Strong logging capabilities are vital to the proper management of a network. Implementing an immature system that lacks sufficient logging capabilities exposes an institution to great risk.</v>
      </c>
      <c r="D170" s="245" t="str">
        <f>VLOOKUP($A170,Questions!$A$3:$X$333,20,0)&amp;""</f>
        <v>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v>
      </c>
      <c r="E170" s="212"/>
    </row>
    <row r="171" spans="1:5" ht="72" customHeight="1" x14ac:dyDescent="0.25">
      <c r="A171" s="245" t="s">
        <v>277</v>
      </c>
      <c r="B171" s="245" t="str">
        <f>VLOOKUP($A171,Questions!$A$3:$X$333,2,0)&amp;""</f>
        <v>Is authority for firewall change approval documented? Please list approver names or titles in Additional Info.</v>
      </c>
      <c r="C171" s="245" t="str">
        <f>VLOOKUP($A171,Questions!$A$3:$X$333,19,0)&amp;""</f>
        <v>Modifications to firewall rule sets can have significant repercussions. To ensure the integrity of the rule set, this question targets the individual (or responsible party) for changes and the reasoning behind their authority.</v>
      </c>
      <c r="D171" s="245" t="str">
        <f>VLOOKUP($A171,Questions!$A$3:$X$333,20,0)&amp;""</f>
        <v>Ensure that a separation of duties exists in network security configurations. Pay close attention to responsibility overlap in small organizations, where staff often fill multiple roles.</v>
      </c>
    </row>
    <row r="172" spans="1:5" ht="67.75" customHeight="1" x14ac:dyDescent="0.25">
      <c r="A172" s="245" t="s">
        <v>279</v>
      </c>
      <c r="B172" s="245" t="str">
        <f>VLOOKUP($A172,Questions!$A$3:$X$333,2,0)&amp;""</f>
        <v>Have you implemented an intrusion prevention system (network-based)?</v>
      </c>
      <c r="C172" s="245" t="str">
        <f>VLOOKUP($A172,Questions!$A$3:$X$333,19,0)&amp;""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2" s="245" t="str">
        <f>VLOOKUP($A172,Questions!$A$3:$X$333,20,0)&amp;""</f>
        <v>A security program with limited resources for active prevention is inefficient. Inquiries should include training for staff, reasoning behind not using IPS technologies, and how systems are actively protected and how malicious activity is stopped.</v>
      </c>
    </row>
    <row r="173" spans="1:5" ht="60.75" customHeight="1" x14ac:dyDescent="0.25">
      <c r="A173" s="245" t="s">
        <v>281</v>
      </c>
      <c r="B173" s="245" t="str">
        <f>VLOOKUP($A173,Questions!$A$3:$X$333,2,0)&amp;""</f>
        <v>Do you employ host-based intrusion prevention?</v>
      </c>
      <c r="C173" s="245" t="str">
        <f>VLOOKUP($A173,Questions!$A$3:$X$333,19,0)&amp;""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3" s="245" t="str">
        <f>VLOOKUP($A173,Questions!$A$3:$X$333,20,0)&amp;""</f>
        <v>Ask the solution provider to summarize why host-based intrusion prevention tools are not implemented in their environment. What compensating controls are in place to detect malicious activity and to actively prevent its function?</v>
      </c>
    </row>
    <row r="174" spans="1:5" ht="73" customHeight="1" x14ac:dyDescent="0.25">
      <c r="A174" s="245" t="s">
        <v>283</v>
      </c>
      <c r="B174" s="245" t="str">
        <f>VLOOKUP($A174,Questions!$A$3:$X$333,2,0)&amp;""</f>
        <v>Are you employing any next-generation persistent threat (NGPT) monitoring?</v>
      </c>
      <c r="C174" s="245" t="str">
        <f>VLOOKUP($A174,Questions!$A$3:$X$333,19,0)&amp;""</f>
        <v>This question is primarily focused on determining the maturity of a solution provider's security program and their ability to implement and operate cutting-edge technologies. Investment in advanced technologies may indicate appropriate security program capabilities.</v>
      </c>
      <c r="D174" s="245" t="str">
        <f>VLOOKUP($A174,Questions!$A$3:$X$333,20,0)&amp;""</f>
        <v>Follow-up inquiries for next-generation persistent threat monitoring will be institution/implementation specific.</v>
      </c>
    </row>
    <row r="175" spans="1:5" ht="73" customHeight="1" x14ac:dyDescent="0.25">
      <c r="A175" s="245" t="s">
        <v>285</v>
      </c>
      <c r="B175" s="245" t="str">
        <f>VLOOKUP($A175,Questions!$A$3:$X$333,2,0)&amp;""</f>
        <v>Is intrusion monitoring performed internally or by a third-party service?</v>
      </c>
      <c r="C175" s="245" t="str">
        <f>VLOOKUP($A175,Questions!$A$3:$X$333,19,0)&amp;""</f>
        <v>This question is primarily focused on the capability of a solution provider's security program. Understanding the size and skillsets of a solution provider (taken from other responses) is needed to determine the appropriateness of the solution provider's response to this question.</v>
      </c>
      <c r="D175" s="245" t="str">
        <f>VLOOKUP($A175,Questions!$A$3:$X$333,20,0)&amp;""</f>
        <v>Follow-up inquiries for intrusion monitoring will be institution/implementation specific.</v>
      </c>
    </row>
    <row r="176" spans="1:5" ht="66.8" customHeight="1" x14ac:dyDescent="0.25">
      <c r="A176" s="245" t="s">
        <v>287</v>
      </c>
      <c r="B176" s="245" t="str">
        <f>VLOOKUP($A176,Questions!$A$3:$X$333,2,0)&amp;""</f>
        <v>Do you monitor for intrusions on a 24 x 7 x 365 basis?</v>
      </c>
      <c r="C176" s="245" t="str">
        <f>VLOOKUP($A176,Questions!$A$3:$X$333,19,0)&amp;""</f>
        <v>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v>
      </c>
      <c r="D176" s="245" t="str">
        <f>VLOOKUP($A176,Questions!$A$3:$X$333,20,0)&amp;""</f>
        <v>Follow-up inquiries for 24 x 7 x 365 monitoring will be institution/implementation specific.</v>
      </c>
    </row>
    <row r="177" spans="1:5" ht="18" customHeight="1" x14ac:dyDescent="0.25">
      <c r="A177" s="28" t="str">
        <f>VLOOKUP(LEFT($A178,4),'Auto Responses'!$N$4:$O$38,2,0)&amp;""</f>
        <v xml:space="preserve"> Incident Handling</v>
      </c>
      <c r="B177" s="28"/>
      <c r="C177" s="244" t="str">
        <f>Questions!$S$2</f>
        <v>Reason for Question</v>
      </c>
      <c r="D177" s="244" t="str">
        <f>Questions!$T$2</f>
        <v>Follow-Up Inquiries/Responses</v>
      </c>
    </row>
    <row r="178" spans="1:5" ht="100.5" customHeight="1" x14ac:dyDescent="0.25">
      <c r="A178" s="245" t="s">
        <v>289</v>
      </c>
      <c r="B178" s="245" t="str">
        <f>VLOOKUP($A178,Questions!$A$3:$X$333,2,0)&amp;""</f>
        <v>Do you have a formal incident response plan?</v>
      </c>
      <c r="C178" s="245" t="str">
        <f>VLOOKUP($A178,Questions!$A$3:$X$333,19,0)&amp;""</f>
        <v>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v>
      </c>
      <c r="D178" s="245" t="str">
        <f>VLOOKUP($A178,Questions!$A$3:$X$333,20,0)&amp;""</f>
        <v>If the solution provider does not have an incident response plan, direct them to the NIST Computer Security Incident Handling Guide &lt;https://csrc.nist.gov/publications/detail/sp/800-61/rev-2/final&gt;.</v>
      </c>
      <c r="E178" s="46" t="s">
        <v>660</v>
      </c>
    </row>
    <row r="179" spans="1:5" ht="60.75" customHeight="1" x14ac:dyDescent="0.25">
      <c r="A179" s="245" t="s">
        <v>291</v>
      </c>
      <c r="B179" s="245" t="str">
        <f>VLOOKUP($A179,Questions!$A$3:$X$333,2,0)&amp;""</f>
        <v>Do you either have an internal incident response team or retain an external team?</v>
      </c>
      <c r="C179" s="245" t="str">
        <f>VLOOKUP($A179,Questions!$A$3:$X$333,19,0)&amp;""</f>
        <v>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179" s="245" t="str">
        <f>VLOOKUP($A179,Questions!$A$3:$X$333,20,0)&amp;""</f>
        <v>If the solution provider does not have an incident response plan, direct them to the NIST Computer Security Incident Handling Guide &lt;https://csrc.nist.gov/publications/detail/sp/800-61/rev-2/final&gt;.</v>
      </c>
    </row>
    <row r="180" spans="1:5" ht="69.05" customHeight="1" x14ac:dyDescent="0.25">
      <c r="A180" s="245" t="s">
        <v>293</v>
      </c>
      <c r="B180" s="245" t="str">
        <f>VLOOKUP($A180,Questions!$A$3:$X$333,2,0)&amp;""</f>
        <v>Do you have the capability to respond to incidents on a 24 x 7 x 365 basis?</v>
      </c>
      <c r="C180" s="245" t="str">
        <f>VLOOKUP($A180,Questions!$A$3:$X$333,19,0)&amp;""</f>
        <v>The incident team structure (internal vs. external), size, and capabilities of a solution provider have a significant impact on their ability to respond to and protect an institution's data. Use the knowledge of this response when evaluating other solution provider statements.</v>
      </c>
      <c r="D180" s="245" t="str">
        <f>VLOOKUP($A180,Questions!$A$3:$X$333,20,0)&amp;""</f>
        <v>If the solution provider does not have an incident response team, direct them to the NIST Computer Security Incident Handling Guide &lt;https://csrc.nist.gov/publications/detail/sp/800-61/rev-2/final&gt;.</v>
      </c>
    </row>
    <row r="181" spans="1:5" ht="78.05" customHeight="1" x14ac:dyDescent="0.25">
      <c r="A181" s="245" t="s">
        <v>295</v>
      </c>
      <c r="B181" s="245" t="str">
        <f>VLOOKUP($A181,Questions!$A$3:$X$333,2,0)&amp;""</f>
        <v>Do you carry cyber-risk insurance to protect against unforeseen service outages, data that is lost or stolen, and security incidents?</v>
      </c>
      <c r="C181" s="245" t="str">
        <f>VLOOKUP($A181,Questions!$A$3:$X$333,19,0)&amp;""</f>
        <v>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v>
      </c>
      <c r="D181" s="245" t="str">
        <f>VLOOKUP($A181,Questions!$A$3:$X$333,20,0)&amp;""</f>
        <v>If the solution provider does not have an incident response plan, point them to the NIST Computer Security Incident Handling Guide &lt;https://csrc.nist.gov/publications/detail/sp/800-61/rev-2/final&gt;.</v>
      </c>
      <c r="E181" s="212"/>
    </row>
    <row r="182" spans="1:5" ht="18" customHeight="1" x14ac:dyDescent="0.25">
      <c r="A182" s="28" t="str">
        <f>VLOOKUP(LEFT($A183,4),'Auto Responses'!$N$4:$O$38,2,0)&amp;""</f>
        <v xml:space="preserve"> Vulnerability Management</v>
      </c>
      <c r="B182" s="28"/>
      <c r="C182" s="244" t="str">
        <f>Questions!$S$2</f>
        <v>Reason for Question</v>
      </c>
      <c r="D182" s="244" t="str">
        <f>Questions!$T$2</f>
        <v>Follow-Up Inquiries/Responses</v>
      </c>
      <c r="E182" s="212"/>
    </row>
    <row r="183" spans="1:5" ht="65.3" customHeight="1" x14ac:dyDescent="0.25">
      <c r="A183" s="245" t="s">
        <v>297</v>
      </c>
      <c r="B183" s="245" t="str">
        <f>VLOOKUP($A183,Questions!$A$3:$X$333,2,0)&amp;""</f>
        <v>Are your systems and applications scanned with an authenticated user account for vulnerabilities (that are remediated) prior to new releases?*</v>
      </c>
      <c r="C183" s="245" t="str">
        <f>VLOOKUP($A183,Questions!$A$3:$X$333,19,0)&amp;""</f>
        <v>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183" s="245" t="str">
        <f>VLOOKUP($A183,Questions!$A$3:$X$333,20,0)&amp;""</f>
        <v>Ask if there are plans to implement these processes. Ask the solution provider to summarize their decision behind not scanning their applications for vulnerabilities prior to release.</v>
      </c>
    </row>
    <row r="184" spans="1:5" ht="58.75" customHeight="1" x14ac:dyDescent="0.25">
      <c r="A184" s="245" t="s">
        <v>299</v>
      </c>
      <c r="B184" s="245" t="str">
        <f>VLOOKUP($A184,Questions!$A$3:$X$333,2,0)&amp;""</f>
        <v>Will you provide results of application and system vulnerability scans to the institution?*</v>
      </c>
      <c r="C184" s="245" t="str">
        <f>VLOOKUP($A184,Questions!$A$3:$X$333,19,0)&amp;""</f>
        <v>If a solution provider is scanning its applications and/or systems, oftentimes an institution will want to review the report, if possible. Preferably, any finding on the reports will have a matching mitigation action.</v>
      </c>
      <c r="D184" s="245" t="str">
        <f>VLOOKUP($A184,Questions!$A$3:$X$333,20,0)&amp;""</f>
        <v>If a solution provider is hesitant to share the report, ask for a summarized version; some insight is better than none.</v>
      </c>
    </row>
    <row r="185" spans="1:5" ht="65.3" customHeight="1" x14ac:dyDescent="0.25">
      <c r="A185" s="245" t="s">
        <v>301</v>
      </c>
      <c r="B185" s="245" t="str">
        <f>VLOOKUP($A185,Questions!$A$3:$X$333,2,0)&amp;""</f>
        <v>Will you allow the institution to perform its own vulnerability testing and/or scanning of your systems and/or application, provided that testing is performed at a mutually agreed upon time and date?*</v>
      </c>
      <c r="C185" s="245" t="str">
        <f>VLOOKUP($A185,Questions!$A$3:$X$333,19,0)&amp;""</f>
        <v>Many higher education institutions are capable of performing vulnerability assessments and/or penetration testing on their solution providers' infrastructures. This question confirms the possibility of conducting these actions against the solution provider's infrastructure.</v>
      </c>
      <c r="D185" s="245" t="str">
        <f>VLOOKUP($A185,Questions!$A$3:$X$333,20,0)&amp;""</f>
        <v>Follow-up inquiries for vulnerability scanning and penetration testing will be institution/implementation specific.</v>
      </c>
    </row>
    <row r="186" spans="1:5" ht="85.75" customHeight="1" x14ac:dyDescent="0.25">
      <c r="A186" s="245" t="s">
        <v>303</v>
      </c>
      <c r="B186" s="245" t="str">
        <f>VLOOKUP($A186,Questions!$A$3:$X$333,2,0)&amp;""</f>
        <v>Have your systems and applications had a third-party security assessment completed in the last year?</v>
      </c>
      <c r="C186" s="245" t="str">
        <f>VLOOKUP($A186,Questions!$A$3:$X$333,19,0)&amp;""</f>
        <v>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186" s="245" t="str">
        <f>VLOOKUP($A186,Questions!$A$3:$X$333,20,0)&amp;""</f>
        <v>Ask if there has ever been a vulnerability scan. A short lapse in external assessment validity can be understood (if there is a planned assessment), but a significant time lapse or no scan whatsoever is cause for elevated levels of concern.</v>
      </c>
    </row>
    <row r="187" spans="1:5" ht="71.2" customHeight="1" x14ac:dyDescent="0.25">
      <c r="A187" s="245" t="s">
        <v>305</v>
      </c>
      <c r="B187" s="245" t="str">
        <f>VLOOKUP($A187,Questions!$A$3:$X$333,2,0)&amp;""</f>
        <v>Do you regularly scan for common web application security vulnerabilities (e.g., SQL injection, XSS, XSRF, etc.)?</v>
      </c>
      <c r="C187" s="245" t="str">
        <f>VLOOKUP($A187,Questions!$A$3:$X$333,19,0)&amp;""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v>
      </c>
      <c r="D187" s="245" t="str">
        <f>VLOOKUP($A187,Questions!$A$3:$X$333,20,0)&amp;""</f>
        <v>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v>
      </c>
    </row>
    <row r="188" spans="1:5" ht="91.5" customHeight="1" x14ac:dyDescent="0.25">
      <c r="A188" s="245" t="s">
        <v>307</v>
      </c>
      <c r="B188" s="245" t="str">
        <f>VLOOKUP($A188,Questions!$A$3:$X$333,2,0)&amp;""</f>
        <v>Are your systems and applications regularly scanned externally for vulnerabilities?</v>
      </c>
      <c r="C188" s="245" t="str">
        <f>VLOOKUP($A188,Questions!$A$3:$X$333,19,0)&amp;""</f>
        <v>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188" s="245" t="str">
        <f>VLOOKUP($A188,Questions!$A$3:$X$333,20,0)&amp;""</f>
        <v>If "no," inquire if there has ever been a vulnerability scan. A short lapse in external assessment validity can be understood (if there is a planned assessment), but a significant time lapse or no scan whatsoever is cause for elevated levels of concern.</v>
      </c>
    </row>
    <row r="189" spans="1:5" ht="18" customHeight="1" x14ac:dyDescent="0.25">
      <c r="A189" s="28" t="str">
        <f>VLOOKUP(LEFT($A190,4),'Auto Responses'!$N$4:$O$38,2,0)&amp;""</f>
        <v xml:space="preserve"> IT Accessibility</v>
      </c>
      <c r="B189" s="28"/>
      <c r="C189" s="244" t="str">
        <f>Questions!$S$2</f>
        <v>Reason for Question</v>
      </c>
      <c r="D189" s="244" t="str">
        <f>Questions!$T$2</f>
        <v>Follow-Up Inquiries/Responses</v>
      </c>
    </row>
    <row r="190" spans="1:5" x14ac:dyDescent="0.25">
      <c r="A190" s="245" t="s">
        <v>310</v>
      </c>
      <c r="B190" s="245" t="str">
        <f>VLOOKUP($A190,Questions!$A$3:$X$333,2,0)&amp;""</f>
        <v>Solution Provider Accessibility Contact Name</v>
      </c>
      <c r="C190" s="245" t="str">
        <f>VLOOKUP($A190,Questions!$A$3:$X$333,19,0)&amp;""</f>
        <v/>
      </c>
      <c r="D190" s="245" t="str">
        <f>VLOOKUP($A190,Questions!$A$3:$X$333,20,0)&amp;""</f>
        <v/>
      </c>
      <c r="E190" s="89"/>
    </row>
    <row r="191" spans="1:5" x14ac:dyDescent="0.25">
      <c r="A191" s="245" t="s">
        <v>311</v>
      </c>
      <c r="B191" s="245" t="str">
        <f>VLOOKUP($A191,Questions!$A$3:$X$333,2,0)&amp;""</f>
        <v>Solution Provider Accessibility Contact Title</v>
      </c>
      <c r="C191" s="245" t="str">
        <f>VLOOKUP($A191,Questions!$A$3:$X$333,19,0)&amp;""</f>
        <v/>
      </c>
      <c r="D191" s="245" t="str">
        <f>VLOOKUP($A191,Questions!$A$3:$X$333,20,0)&amp;""</f>
        <v/>
      </c>
    </row>
    <row r="192" spans="1:5" x14ac:dyDescent="0.25">
      <c r="A192" s="245" t="s">
        <v>312</v>
      </c>
      <c r="B192" s="245" t="str">
        <f>VLOOKUP($A192,Questions!$A$3:$X$333,2,0)&amp;""</f>
        <v>Solution Provider Accessibility Contact Email</v>
      </c>
      <c r="C192" s="245" t="str">
        <f>VLOOKUP($A192,Questions!$A$3:$X$333,19,0)&amp;""</f>
        <v/>
      </c>
      <c r="D192" s="245" t="str">
        <f>VLOOKUP($A192,Questions!$A$3:$X$333,20,0)&amp;""</f>
        <v/>
      </c>
    </row>
    <row r="193" spans="1:5" x14ac:dyDescent="0.25">
      <c r="A193" s="245" t="s">
        <v>314</v>
      </c>
      <c r="B193" s="245" t="str">
        <f>VLOOKUP($A193,Questions!$A$3:$X$333,2,0)&amp;""</f>
        <v>Solution Provider Accessibility Contact Phone Number</v>
      </c>
      <c r="C193" s="245" t="str">
        <f>VLOOKUP($A193,Questions!$A$3:$X$333,19,0)&amp;""</f>
        <v/>
      </c>
      <c r="D193" s="245" t="str">
        <f>VLOOKUP($A193,Questions!$A$3:$X$333,20,0)&amp;""</f>
        <v/>
      </c>
      <c r="E193" s="212"/>
    </row>
    <row r="194" spans="1:5" x14ac:dyDescent="0.25">
      <c r="A194" s="245" t="s">
        <v>315</v>
      </c>
      <c r="B194" s="245" t="str">
        <f>VLOOKUP($A194,Questions!$A$3:$X$333,2,0)&amp;""</f>
        <v>Web Link to Accessibility Statement or VPAT</v>
      </c>
      <c r="C194" s="245" t="str">
        <f>VLOOKUP($A194,Questions!$A$3:$X$333,19,0)&amp;""</f>
        <v/>
      </c>
      <c r="D194" s="245" t="str">
        <f>VLOOKUP($A194,Questions!$A$3:$X$333,20,0)&amp;""</f>
        <v/>
      </c>
      <c r="E194" s="46" t="s">
        <v>660</v>
      </c>
    </row>
    <row r="195" spans="1:5" ht="85.75" customHeight="1" x14ac:dyDescent="0.25">
      <c r="A195" s="245" t="s">
        <v>317</v>
      </c>
      <c r="B195" s="245" t="str">
        <f>VLOOKUP($A195,Questions!$A$3:$X$333,2,0)&amp;""</f>
        <v>Has a VPAT or ACR been created or updated for the solution and version under consideration within the past 12 months?*</v>
      </c>
      <c r="C195" s="245" t="str">
        <f>VLOOKUP($A195,Questions!$A$3:$X$333,19,0)&amp;""</f>
        <v>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v>
      </c>
      <c r="D195" s="245" t="str">
        <f>VLOOKUP($A195,Questions!$A$3:$X$333,20,0)&amp;""</f>
        <v>Cross-reference Accessibility Conformance Reports (ACR) with any answers from ITAC-14 about product roadmaps for accessibility improvements.</v>
      </c>
    </row>
    <row r="196" spans="1:5" ht="74.3" customHeight="1" x14ac:dyDescent="0.25">
      <c r="A196" s="245" t="s">
        <v>319</v>
      </c>
      <c r="B196" s="245" t="str">
        <f>VLOOKUP($A196,Questions!$A$3:$X$333,2,0)&amp;""</f>
        <v>Will your company agree to meet your stated accessibility standard or WCAG 2.1 AA as part of your contractual agreement for the solution?*</v>
      </c>
      <c r="C196" s="245" t="str">
        <f>VLOOKUP($A196,Questions!$A$3:$X$333,19,0)&amp;""</f>
        <v xml:space="preserve">Federal regulation requires that technology products conform to WCAG 2.1 AA. Technology platforms that do not substantially conform to this standard put schools at risk of not complying with these requirements. </v>
      </c>
      <c r="D196" s="245" t="str">
        <f>VLOOKUP($A196,Questions!$A$3:$X$333,20,0)&amp;""</f>
        <v/>
      </c>
    </row>
    <row r="197" spans="1:5" ht="57.8" customHeight="1" x14ac:dyDescent="0.25">
      <c r="A197" s="245" t="s">
        <v>321</v>
      </c>
      <c r="B197" s="245" t="str">
        <f>VLOOKUP($A197,Questions!$A$3:$X$333,2,0)&amp;""</f>
        <v>Does the solution substantially conform to WCAG 2.1 AA?*</v>
      </c>
      <c r="C197" s="245" t="str">
        <f>VLOOKUP($A197,Questions!$A$3:$X$333,19,0)&amp;""</f>
        <v xml:space="preserve">Federal regulation requires that technology products conform to WCAG 2.1 AA. Technology platforms that do not substantially conform to this standard put schools at risk of not complying with these requirements. </v>
      </c>
      <c r="D197" s="245" t="str">
        <f>VLOOKUP($A197,Questions!$A$3:$X$333,20,0)&amp;""</f>
        <v/>
      </c>
    </row>
    <row r="198" spans="1:5" ht="74.3" customHeight="1" x14ac:dyDescent="0.25">
      <c r="A198" s="245" t="s">
        <v>323</v>
      </c>
      <c r="B198" s="245" t="str">
        <f>VLOOKUP($A198,Questions!$A$3:$X$333,2,0)&amp;""</f>
        <v>Do you have a documented and implemented process for reporting and tracking accessibility issues?*</v>
      </c>
      <c r="C198" s="245" t="str">
        <f>VLOOKUP($A198,Questions!$A$3:$X$333,19,0)&amp;""</f>
        <v/>
      </c>
      <c r="D198" s="245" t="str">
        <f>VLOOKUP($A198,Questions!$A$3:$X$333,20,0)&amp;""</f>
        <v>What is the prioritization of accessibility issues received, and how are they tracked? Is there a regular cadence for tracking and addressing accessibility barriers?</v>
      </c>
    </row>
    <row r="199" spans="1:5" ht="81" customHeight="1" x14ac:dyDescent="0.25">
      <c r="A199" s="245" t="s">
        <v>325</v>
      </c>
      <c r="B199" s="245" t="str">
        <f>VLOOKUP($A199,Questions!$A$3:$X$333,2,0)&amp;""</f>
        <v>Do you have documentation to support the accessibility features of your solution?</v>
      </c>
      <c r="C199" s="245" t="str">
        <f>VLOOKUP($A199,Questions!$A$3:$X$333,19,0)&amp;""</f>
        <v>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v>
      </c>
      <c r="D199" s="245" t="str">
        <f>VLOOKUP($A199,Questions!$A$3:$X$333,20,0)&amp;""</f>
        <v>If claims are made about accessibility and there is no supporting documentation on how they can be achieved, ensure that intended configurations and uses of the product in question were assessed for any accessibility documentation or claims.</v>
      </c>
      <c r="E199" s="46" t="s">
        <v>660</v>
      </c>
    </row>
    <row r="200" spans="1:5" ht="56.95" customHeight="1" x14ac:dyDescent="0.25">
      <c r="A200" s="245" t="s">
        <v>327</v>
      </c>
      <c r="B200" s="245" t="str">
        <f>VLOOKUP($A200,Questions!$A$3:$X$333,2,0)&amp;""</f>
        <v>Has a third-party expert conducted an audit of the most recent version of your solution?</v>
      </c>
      <c r="C200" s="245" t="str">
        <f>VLOOKUP($A200,Questions!$A$3:$X$333,19,0)&amp;""</f>
        <v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v>
      </c>
      <c r="D200" s="245" t="str">
        <f>VLOOKUP($A200,Questions!$A$3:$X$333,20,0)&amp;""</f>
        <v/>
      </c>
    </row>
    <row r="201" spans="1:5" ht="100" customHeight="1" x14ac:dyDescent="0.25">
      <c r="A201" s="245" t="s">
        <v>329</v>
      </c>
      <c r="B201" s="245" t="str">
        <f>VLOOKUP($A201,Questions!$A$3:$X$333,2,0)&amp;""</f>
        <v>Do you have a documented and implemented process for verifying accessibility conformance?</v>
      </c>
      <c r="C201" s="245" t="str">
        <f>VLOOKUP($A201,Questions!$A$3:$X$333,19,0)&amp;""</f>
        <v>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v>
      </c>
      <c r="D201" s="245" t="str">
        <f>VLOOKUP($A201,Questions!$A$3:$X$333,20,0)&amp;""</f>
        <v/>
      </c>
    </row>
    <row r="202" spans="1:5" ht="62.2" customHeight="1" x14ac:dyDescent="0.25">
      <c r="A202" s="245" t="s">
        <v>330</v>
      </c>
      <c r="B202" s="245" t="str">
        <f>VLOOKUP($A202,Questions!$A$3:$X$333,2,0)&amp;""</f>
        <v>Have you adopted a technical or legal standard of conformance for the solution?</v>
      </c>
      <c r="C202" s="245" t="str">
        <f>VLOOKUP($A202,Questions!$A$3:$X$333,19,0)&amp;""</f>
        <v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v>
      </c>
      <c r="D202" s="245" t="str">
        <f>VLOOKUP($A202,Questions!$A$3:$X$333,20,0)&amp;""</f>
        <v/>
      </c>
    </row>
    <row r="203" spans="1:5" ht="65.95" customHeight="1" x14ac:dyDescent="0.25">
      <c r="A203" s="245" t="s">
        <v>332</v>
      </c>
      <c r="B203" s="245" t="str">
        <f>VLOOKUP($A203,Questions!$A$3:$X$333,2,0)&amp;""</f>
        <v>Can you provide a current, detailed accessibility roadmap with delivery timelines?</v>
      </c>
      <c r="C203" s="245" t="str">
        <f>VLOOKUP($A203,Questions!$A$3:$X$333,19,0)&amp;""</f>
        <v>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v>
      </c>
      <c r="D203" s="245" t="str">
        <f>VLOOKUP($A203,Questions!$A$3:$X$333,20,0)&amp;""</f>
        <v>If no roadmap is available, seek additional information from the solution provider such as release notes that address accessibility and any feedback from users that address the accessibility of the solution.</v>
      </c>
    </row>
    <row r="204" spans="1:5" ht="98.2" customHeight="1" x14ac:dyDescent="0.25">
      <c r="A204" s="245" t="s">
        <v>334</v>
      </c>
      <c r="B204" s="245" t="str">
        <f>VLOOKUP($A204,Questions!$A$3:$X$333,2,0)&amp;""</f>
        <v>Do you expect your staff to maintain a current skill set in IT accessibility?</v>
      </c>
      <c r="C204" s="245" t="str">
        <f>VLOOKUP($A204,Questions!$A$3:$X$333,19,0)&amp;""</f>
        <v>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v>
      </c>
      <c r="D204" s="245" t="str">
        <f>VLOOKUP($A204,Questions!$A$3:$X$333,20,0)&amp;""</f>
        <v/>
      </c>
    </row>
    <row r="205" spans="1:5" ht="81" customHeight="1" x14ac:dyDescent="0.25">
      <c r="A205" s="245" t="s">
        <v>335</v>
      </c>
      <c r="B205" s="245" t="str">
        <f>VLOOKUP($A205,Questions!$A$3:$X$333,2,0)&amp;""</f>
        <v>Do you have documented processes and procedures for implementing accessibility into your development lifecycle?</v>
      </c>
      <c r="C205" s="245" t="str">
        <f>VLOOKUP($A205,Questions!$A$3:$X$333,19,0)&amp;""</f>
        <v>This question is designed to understand how accessibility is included in new versions and features of solutions, particularly with solution providers that implement Agile or similar methodologies where software is updated frequently and continuously.</v>
      </c>
      <c r="D205" s="245" t="str">
        <f>VLOOKUP($A205,Questions!$A$3:$X$333,20,0)&amp;""</f>
        <v/>
      </c>
    </row>
    <row r="206" spans="1:5" ht="89.2" customHeight="1" x14ac:dyDescent="0.25">
      <c r="A206" s="245" t="s">
        <v>336</v>
      </c>
      <c r="B206" s="245" t="str">
        <f>VLOOKUP($A206,Questions!$A$3:$X$333,2,0)&amp;""</f>
        <v>Can all functions of the application or service be performed using only the keyboard?</v>
      </c>
      <c r="C206" s="245" t="str">
        <f>VLOOKUP($A206,Questions!$A$3:$X$333,19,0)&amp;""</f>
        <v>One critical accessibility requirement is the full use of a product using only the keyboard, -no mouse or trackpad. This requirement is easy for a nontechnical or non-accessibility expert to understand and verify.</v>
      </c>
      <c r="D206" s="245" t="str">
        <f>VLOOKUP($A206,Questions!$A$3:$X$333,20,0)&amp;""</f>
        <v>To confirm keyboard-only claims, follow the how-to at Minimum Expectations for applications webpage &lt;https://go.iu.edu/minimum-expectations&gt; from Indiana University or reference WebAIM’s Keyboard Testing guidance &lt;https://webaim.org/techniques/keyboard/#testing&gt;.</v>
      </c>
      <c r="E206" s="46" t="s">
        <v>660</v>
      </c>
    </row>
    <row r="207" spans="1:5" ht="71.2" customHeight="1" x14ac:dyDescent="0.25">
      <c r="A207" s="245" t="s">
        <v>337</v>
      </c>
      <c r="B207" s="245" t="str">
        <f>VLOOKUP($A207,Questions!$A$3:$X$333,2,0)&amp;""</f>
        <v>Does your product rely on activating a special "accessibility mode," a "lite version," or using an alternate interface (including “overlay” or AI-based alternates)  for accessibility purposes?</v>
      </c>
      <c r="C207" s="245" t="str">
        <f>VLOOKUP($A207,Questions!$A$3:$X$333,19,0)&amp;""</f>
        <v>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v>
      </c>
      <c r="D207" s="245" t="str">
        <f>VLOOKUP($A207,Questions!$A$3:$X$333,20,0)&amp;""</f>
        <v/>
      </c>
    </row>
    <row r="208" spans="1:5" ht="18" customHeight="1" x14ac:dyDescent="0.25">
      <c r="A208" s="28" t="str">
        <f>VLOOKUP(LEFT($A209,4),'Auto Responses'!$N$4:$O$38,2,0)&amp;""</f>
        <v xml:space="preserve"> Consulting Services</v>
      </c>
      <c r="B208" s="28"/>
      <c r="C208" s="244" t="str">
        <f>Questions!$S$2</f>
        <v>Reason for Question</v>
      </c>
      <c r="D208" s="244" t="str">
        <f>Questions!$T$2</f>
        <v>Follow-Up Inquiries/Responses</v>
      </c>
      <c r="E208" s="89"/>
    </row>
    <row r="209" spans="1:5" ht="56.95" customHeight="1" x14ac:dyDescent="0.25">
      <c r="A209" s="245" t="s">
        <v>339</v>
      </c>
      <c r="B209" s="245" t="str">
        <f>VLOOKUP($A209,Questions!$A$3:$X$333,2,0)&amp;""</f>
        <v>Will the consultant require access to the institution's network resources?*</v>
      </c>
      <c r="C209" s="245" t="str">
        <f>VLOOKUP($A209,Questions!$A$3:$X$333,19,0)&amp;""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09" s="245" t="str">
        <f>VLOOKUP($A209,Questions!$A$3:$X$333,20,0)&amp;""</f>
        <v>Follow-up inquiries will be institution/implementation specific.</v>
      </c>
      <c r="E209" s="89"/>
    </row>
    <row r="210" spans="1:5" ht="56.95" customHeight="1" x14ac:dyDescent="0.25">
      <c r="A210" s="245" t="s">
        <v>340</v>
      </c>
      <c r="B210" s="245" t="str">
        <f>VLOOKUP($A210,Questions!$A$3:$X$333,2,0)&amp;""</f>
        <v>Has the consultant received training on (sensitive, HIPAA, PCI, etc.) data handling?*</v>
      </c>
      <c r="C210" s="245" t="str">
        <f>VLOOKUP($A210,Questions!$A$3:$X$333,19,0)&amp;""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0" s="245" t="str">
        <f>VLOOKUP($A210,Questions!$A$3:$X$333,20,0)&amp;""</f>
        <v>Follow-up inquiries will be institution/implementation specific.</v>
      </c>
      <c r="E210" s="212"/>
    </row>
    <row r="211" spans="1:5" ht="56.95" customHeight="1" x14ac:dyDescent="0.25">
      <c r="A211" s="245" t="s">
        <v>341</v>
      </c>
      <c r="B211" s="245" t="str">
        <f>VLOOKUP($A211,Questions!$A$3:$X$333,2,0)&amp;""</f>
        <v>Is the data encrypted (at rest) while in the consultant's possession?*</v>
      </c>
      <c r="C211" s="245" t="str">
        <f>VLOOKUP($A211,Questions!$A$3:$X$333,19,0)&amp;""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1" s="245" t="str">
        <f>VLOOKUP($A211,Questions!$A$3:$X$333,20,0)&amp;""</f>
        <v>Follow-up inquiries will be institution/implementation specific.</v>
      </c>
    </row>
    <row r="212" spans="1:5" ht="56.95" customHeight="1" x14ac:dyDescent="0.25">
      <c r="A212" s="245" t="s">
        <v>342</v>
      </c>
      <c r="B212" s="245" t="str">
        <f>VLOOKUP($A212,Questions!$A$3:$X$333,2,0)&amp;""</f>
        <v>Can access be restricted based on source IP address?*</v>
      </c>
      <c r="C212" s="245" t="str">
        <f>VLOOKUP($A212,Questions!$A$3:$X$333,19,0)&amp;""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2" s="245" t="str">
        <f>VLOOKUP($A212,Questions!$A$3:$X$333,20,0)&amp;""</f>
        <v>Follow-up inquiries will be institution/implementation specific.</v>
      </c>
      <c r="E212" s="89"/>
    </row>
    <row r="213" spans="1:5" ht="56.95" customHeight="1" x14ac:dyDescent="0.25">
      <c r="A213" s="245" t="s">
        <v>343</v>
      </c>
      <c r="B213" s="245" t="str">
        <f>VLOOKUP($A213,Questions!$A$3:$X$333,2,0)&amp;""</f>
        <v>Will the consulting take place on-premises?</v>
      </c>
      <c r="C213" s="245" t="str">
        <f>VLOOKUP($A213,Questions!$A$3:$X$333,19,0)&amp;""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3" s="245" t="str">
        <f>VLOOKUP($A213,Questions!$A$3:$X$333,20,0)&amp;""</f>
        <v>Follow-up inquiries will be institution/implementation specific.</v>
      </c>
      <c r="E213" s="89"/>
    </row>
    <row r="214" spans="1:5" ht="56.95" customHeight="1" x14ac:dyDescent="0.25">
      <c r="A214" s="245" t="s">
        <v>344</v>
      </c>
      <c r="B214" s="245" t="str">
        <f>VLOOKUP($A214,Questions!$A$3:$X$333,2,0)&amp;""</f>
        <v>Will the consultant require access to hardware in the institution's data centers?</v>
      </c>
      <c r="C214" s="245" t="str">
        <f>VLOOKUP($A214,Questions!$A$3:$X$333,19,0)&amp;""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4" s="245" t="str">
        <f>VLOOKUP($A214,Questions!$A$3:$X$333,20,0)&amp;""</f>
        <v>Follow-up inquiries will be institution/implementation specific.</v>
      </c>
      <c r="E214" s="89"/>
    </row>
    <row r="215" spans="1:5" ht="56.95" customHeight="1" x14ac:dyDescent="0.25">
      <c r="A215" s="245" t="s">
        <v>345</v>
      </c>
      <c r="B215" s="245" t="str">
        <f>VLOOKUP($A215,Questions!$A$3:$X$333,2,0)&amp;""</f>
        <v>Will the consultant require an account within the institution's domain (@*.edu)?</v>
      </c>
      <c r="C215" s="245" t="str">
        <f>VLOOKUP($A215,Questions!$A$3:$X$333,19,0)&amp;""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5" s="245" t="str">
        <f>VLOOKUP($A215,Questions!$A$3:$X$333,20,0)&amp;""</f>
        <v>Follow-up inquiries will be institution/implementation specific.</v>
      </c>
      <c r="E215" s="212"/>
    </row>
    <row r="216" spans="1:5" ht="56.95" customHeight="1" x14ac:dyDescent="0.25">
      <c r="A216" s="245" t="s">
        <v>346</v>
      </c>
      <c r="B216" s="245" t="str">
        <f>VLOOKUP($A216,Questions!$A$3:$X$333,2,0)&amp;""</f>
        <v>Will any data be transferred to the consultant's possession?</v>
      </c>
      <c r="C216" s="245" t="str">
        <f>VLOOKUP($A216,Questions!$A$3:$X$333,19,0)&amp;""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6" s="245" t="str">
        <f>VLOOKUP($A216,Questions!$A$3:$X$333,20,0)&amp;""</f>
        <v>Follow-up inquiries will be institution/implementation specific.</v>
      </c>
    </row>
    <row r="217" spans="1:5" ht="56.95" customHeight="1" x14ac:dyDescent="0.25">
      <c r="A217" s="245" t="s">
        <v>347</v>
      </c>
      <c r="B217" s="245" t="str">
        <f>VLOOKUP($A217,Questions!$A$3:$X$333,2,0)&amp;""</f>
        <v>Will the consultant need remote access to the institution's network or systems?</v>
      </c>
      <c r="C217" s="245" t="str">
        <f>VLOOKUP($A217,Questions!$A$3:$X$333,19,0)&amp;""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7" s="245" t="str">
        <f>VLOOKUP($A217,Questions!$A$3:$X$333,20,0)&amp;""</f>
        <v>Follow-up inquiries will be institution/implementation specific.</v>
      </c>
    </row>
    <row r="218" spans="1:5" ht="42.75" customHeight="1" x14ac:dyDescent="0.25">
      <c r="A218" s="28" t="str">
        <f>VLOOKUP(LEFT($A219,4),'Auto Responses'!$N$4:$O$38,2,0)&amp;""</f>
        <v xml:space="preserve">HIPAA Compliance </v>
      </c>
      <c r="B218" s="28"/>
      <c r="C218" s="244" t="str">
        <f>Questions!$S$2</f>
        <v>Reason for Question</v>
      </c>
      <c r="D218" s="244" t="str">
        <f>Questions!$T$2</f>
        <v>Follow-Up Inquiries/Responses</v>
      </c>
    </row>
    <row r="219" spans="1:5" ht="53.2" customHeight="1" x14ac:dyDescent="0.25">
      <c r="A219" s="245" t="s">
        <v>348</v>
      </c>
      <c r="B219" s="245" t="str">
        <f>VLOOKUP($A219,Questions!$A$3:$X$333,2,0)&amp;""</f>
        <v>Do your workforce members receive regular training related to the Health Insurance Portability and Accountability Act (HIPAA) Privacy and Security Rules and the HITECH Act?*</v>
      </c>
      <c r="C219" s="245" t="str">
        <f>VLOOKUP($A219,Questions!$A$3:$X$333,19,0)&amp;""</f>
        <v>HIPAA</v>
      </c>
      <c r="D219" s="245" t="str">
        <f>VLOOKUP($A219,Questions!$A$3:$X$333,20,0)&amp;""</f>
        <v>Refer to HIPAA documentation or your institution's Chief HIPAA Security Officer.</v>
      </c>
    </row>
    <row r="220" spans="1:5" ht="39.799999999999997" customHeight="1" x14ac:dyDescent="0.25">
      <c r="A220" s="245" t="s">
        <v>349</v>
      </c>
      <c r="B220" s="245" t="str">
        <f>VLOOKUP($A220,Questions!$A$3:$X$333,2,0)&amp;""</f>
        <v>Have you identified areas of risk?*</v>
      </c>
      <c r="C220" s="245" t="str">
        <f>VLOOKUP($A220,Questions!$A$3:$X$333,19,0)&amp;""</f>
        <v>HIPAA</v>
      </c>
      <c r="D220" s="245" t="str">
        <f>VLOOKUP($A220,Questions!$A$3:$X$333,20,0)&amp;""</f>
        <v>Refer to HIPAA documentation or your institution's Chief HIPAA Security Officer.</v>
      </c>
    </row>
    <row r="221" spans="1:5" ht="40.75" customHeight="1" x14ac:dyDescent="0.25">
      <c r="A221" s="245" t="s">
        <v>350</v>
      </c>
      <c r="B221" s="245" t="str">
        <f>VLOOKUP($A221,Questions!$A$3:$X$333,2,0)&amp;""</f>
        <v>Have the relevant policies/plans been tested?*</v>
      </c>
      <c r="C221" s="245" t="str">
        <f>VLOOKUP($A221,Questions!$A$3:$X$333,19,0)&amp;""</f>
        <v>HIPAA</v>
      </c>
      <c r="D221" s="245" t="str">
        <f>VLOOKUP($A221,Questions!$A$3:$X$333,20,0)&amp;""</f>
        <v>Refer to HIPAA documentation or your institution's Chief HIPAA Security Officer.</v>
      </c>
      <c r="E221" s="212"/>
    </row>
    <row r="222" spans="1:5" ht="38.950000000000003" customHeight="1" x14ac:dyDescent="0.25">
      <c r="A222" s="245" t="s">
        <v>351</v>
      </c>
      <c r="B222" s="245" t="str">
        <f>VLOOKUP($A222,Questions!$A$3:$X$333,2,0)&amp;""</f>
        <v>Have you entered into a Business Associate Agreements with all subcontractors who may have access to protected health information (PHI)?*</v>
      </c>
      <c r="C222" s="245" t="str">
        <f>VLOOKUP($A222,Questions!$A$3:$X$333,19,0)&amp;""</f>
        <v>HIPAA</v>
      </c>
      <c r="D222" s="245" t="str">
        <f>VLOOKUP($A222,Questions!$A$3:$X$333,20,0)&amp;""</f>
        <v>Refer to HIPAA documentation or your institution's Chief HIPAA Security Officer.</v>
      </c>
    </row>
    <row r="223" spans="1:5" ht="23.25" customHeight="1" x14ac:dyDescent="0.25">
      <c r="A223" s="245" t="s">
        <v>352</v>
      </c>
      <c r="B223" s="245" t="str">
        <f>VLOOKUP($A223,Questions!$A$3:$X$333,2,0)&amp;""</f>
        <v>Do you monitor or receive information regarding changes in HIPAA regulations?</v>
      </c>
      <c r="C223" s="245" t="str">
        <f>VLOOKUP($A223,Questions!$A$3:$X$333,19,0)&amp;""</f>
        <v>HIPAA</v>
      </c>
      <c r="D223" s="245" t="str">
        <f>VLOOKUP($A223,Questions!$A$3:$X$333,20,0)&amp;""</f>
        <v>Refer to HIPAA documentation or your institution's Chief HIPAA Security Officer.</v>
      </c>
    </row>
    <row r="224" spans="1:5" ht="39.799999999999997" customHeight="1" x14ac:dyDescent="0.25">
      <c r="A224" s="245" t="s">
        <v>353</v>
      </c>
      <c r="B224" s="245" t="str">
        <f>VLOOKUP($A224,Questions!$A$3:$X$333,2,0)&amp;""</f>
        <v>Has your organization designated HIPAA Privacy and Security officers as required by the rules?</v>
      </c>
      <c r="C224" s="245" t="str">
        <f>VLOOKUP($A224,Questions!$A$3:$X$333,19,0)&amp;""</f>
        <v>HIPAA</v>
      </c>
      <c r="D224" s="245" t="str">
        <f>VLOOKUP($A224,Questions!$A$3:$X$333,20,0)&amp;""</f>
        <v>Refer to HIPAA documentation or your institution's Chief HIPAA Security Officer.</v>
      </c>
    </row>
    <row r="225" spans="1:5" ht="38.299999999999997" customHeight="1" x14ac:dyDescent="0.25">
      <c r="A225" s="245" t="s">
        <v>354</v>
      </c>
      <c r="B225" s="245" t="str">
        <f>VLOOKUP($A225,Questions!$A$3:$X$333,2,0)&amp;""</f>
        <v>Do you comply with the requirements of the Health Information Technology for Economic and Clinical Health Act (HITECH)?</v>
      </c>
      <c r="C225" s="245" t="str">
        <f>VLOOKUP($A225,Questions!$A$3:$X$333,19,0)&amp;""</f>
        <v>HIPAA</v>
      </c>
      <c r="D225" s="245" t="str">
        <f>VLOOKUP($A225,Questions!$A$3:$X$333,20,0)&amp;""</f>
        <v>Refer to HIPAA documentation or your institution's Chief HIPAA Security Officer.</v>
      </c>
    </row>
    <row r="226" spans="1:5" ht="36" customHeight="1" x14ac:dyDescent="0.25">
      <c r="A226" s="245" t="s">
        <v>355</v>
      </c>
      <c r="B226" s="245" t="str">
        <f>VLOOKUP($A226,Questions!$A$3:$X$333,2,0)&amp;""</f>
        <v>Have you conducted a risk analysis as required under the HIPAA Security Rule?</v>
      </c>
      <c r="C226" s="245" t="str">
        <f>VLOOKUP($A226,Questions!$A$3:$X$333,19,0)&amp;""</f>
        <v>HIPAA</v>
      </c>
      <c r="D226" s="245" t="str">
        <f>VLOOKUP($A226,Questions!$A$3:$X$333,20,0)&amp;""</f>
        <v>Refer to HIPAA documentation or your institution's Chief HIPAA Security Officer.</v>
      </c>
    </row>
    <row r="227" spans="1:5" x14ac:dyDescent="0.25">
      <c r="A227" s="245" t="s">
        <v>356</v>
      </c>
      <c r="B227" s="245" t="str">
        <f>VLOOKUP($A227,Questions!$A$3:$X$333,2,0)&amp;""</f>
        <v>Have you taken actions to mitigate the identified risks?</v>
      </c>
      <c r="C227" s="245" t="str">
        <f>VLOOKUP($A227,Questions!$A$3:$X$333,19,0)&amp;""</f>
        <v>HIPAA</v>
      </c>
      <c r="D227" s="245" t="str">
        <f>VLOOKUP($A227,Questions!$A$3:$X$333,20,0)&amp;""</f>
        <v>Refer to HIPAA documentation or your institution's Chief HIPAA Security Officer.</v>
      </c>
    </row>
    <row r="228" spans="1:5" ht="34.549999999999997" customHeight="1" x14ac:dyDescent="0.25">
      <c r="A228" s="245" t="s">
        <v>357</v>
      </c>
      <c r="B228" s="245" t="str">
        <f>VLOOKUP($A228,Questions!$A$3:$X$333,2,0)&amp;""</f>
        <v>Does your application require user and system administrator password changes at a frequency no greater than 90 days?</v>
      </c>
      <c r="C228" s="245" t="str">
        <f>VLOOKUP($A228,Questions!$A$3:$X$333,19,0)&amp;""</f>
        <v>HIPAA</v>
      </c>
      <c r="D228" s="245" t="str">
        <f>VLOOKUP($A228,Questions!$A$3:$X$333,20,0)&amp;""</f>
        <v>Refer to HIPAA documentation or your institution's Chief HIPAA Security Officer.</v>
      </c>
      <c r="E228" s="212"/>
    </row>
    <row r="229" spans="1:5" ht="52.55" customHeight="1" x14ac:dyDescent="0.25">
      <c r="A229" s="245" t="s">
        <v>358</v>
      </c>
      <c r="B229" s="245" t="str">
        <f>VLOOKUP($A229,Questions!$A$3:$X$333,2,0)&amp;""</f>
        <v>Does your application require users to set their own password after an administrator reset or on first use of the account?</v>
      </c>
      <c r="C229" s="245" t="str">
        <f>VLOOKUP($A229,Questions!$A$3:$X$333,19,0)&amp;""</f>
        <v>HIPAA</v>
      </c>
      <c r="D229" s="245" t="str">
        <f>VLOOKUP($A229,Questions!$A$3:$X$333,20,0)&amp;""</f>
        <v>Refer to HIPAA documentation or your institution's Chief HIPAA Security Officer.</v>
      </c>
    </row>
    <row r="230" spans="1:5" ht="20.95" customHeight="1" x14ac:dyDescent="0.25">
      <c r="A230" s="245" t="s">
        <v>359</v>
      </c>
      <c r="B230" s="245" t="str">
        <f>VLOOKUP($A230,Questions!$A$3:$X$333,2,0)&amp;""</f>
        <v>Does your application lock out an account after a number of failed login attempts?</v>
      </c>
      <c r="C230" s="245" t="str">
        <f>VLOOKUP($A230,Questions!$A$3:$X$333,19,0)&amp;""</f>
        <v>HIPAA</v>
      </c>
      <c r="D230" s="245" t="str">
        <f>VLOOKUP($A230,Questions!$A$3:$X$333,20,0)&amp;""</f>
        <v>Refer to HIPAA documentation or your institution's Chief HIPAA Security Officer.</v>
      </c>
    </row>
    <row r="231" spans="1:5" ht="23.25" customHeight="1" x14ac:dyDescent="0.25">
      <c r="A231" s="245" t="s">
        <v>360</v>
      </c>
      <c r="B231" s="245" t="str">
        <f>VLOOKUP($A231,Questions!$A$3:$X$333,2,0)&amp;""</f>
        <v>Does your application automatically lock or log-out an account after a period of inactivity?</v>
      </c>
      <c r="C231" s="245" t="str">
        <f>VLOOKUP($A231,Questions!$A$3:$X$333,19,0)&amp;""</f>
        <v>HIPAA</v>
      </c>
      <c r="D231" s="245" t="str">
        <f>VLOOKUP($A231,Questions!$A$3:$X$333,20,0)&amp;""</f>
        <v>Refer to HIPAA documentation or your institution's Chief HIPAA Security Officer.</v>
      </c>
    </row>
    <row r="232" spans="1:5" ht="24.75" customHeight="1" x14ac:dyDescent="0.25">
      <c r="A232" s="245" t="s">
        <v>361</v>
      </c>
      <c r="B232" s="245" t="str">
        <f>VLOOKUP($A232,Questions!$A$3:$X$333,2,0)&amp;""</f>
        <v>Are passwords visible in plain text, whether when stored or entered, including service level accounts (i.e., database accounts, etc.)?</v>
      </c>
      <c r="C232" s="245" t="str">
        <f>VLOOKUP($A232,Questions!$A$3:$X$333,19,0)&amp;""</f>
        <v>HIPAA</v>
      </c>
      <c r="D232" s="245" t="str">
        <f>VLOOKUP($A232,Questions!$A$3:$X$333,20,0)&amp;""</f>
        <v>Refer to HIPAA documentation or your institution's Chief HIPAA Security Officer.</v>
      </c>
    </row>
    <row r="233" spans="1:5" ht="38.950000000000003" customHeight="1" x14ac:dyDescent="0.25">
      <c r="A233" s="245" t="s">
        <v>362</v>
      </c>
      <c r="B233" s="245" t="str">
        <f>VLOOKUP($A233,Questions!$A$3:$X$333,2,0)&amp;""</f>
        <v>If the application is institution-hosted, can all service level and administrative account passwords be changed by the institution?</v>
      </c>
      <c r="C233" s="245" t="str">
        <f>VLOOKUP($A233,Questions!$A$3:$X$333,19,0)&amp;""</f>
        <v>HIPAA</v>
      </c>
      <c r="D233" s="245" t="str">
        <f>VLOOKUP($A233,Questions!$A$3:$X$333,20,0)&amp;""</f>
        <v>Refer to HIPAA documentation or your institution's Chief HIPAA Security Officer.</v>
      </c>
    </row>
    <row r="234" spans="1:5" ht="23.25" customHeight="1" x14ac:dyDescent="0.25">
      <c r="A234" s="245" t="s">
        <v>363</v>
      </c>
      <c r="B234" s="245" t="str">
        <f>VLOOKUP($A234,Questions!$A$3:$X$333,2,0)&amp;""</f>
        <v>Does your application provide the ability to define user access levels?</v>
      </c>
      <c r="C234" s="245" t="str">
        <f>VLOOKUP($A234,Questions!$A$3:$X$333,19,0)&amp;""</f>
        <v>HIPAA</v>
      </c>
      <c r="D234" s="245" t="str">
        <f>VLOOKUP($A234,Questions!$A$3:$X$333,20,0)&amp;""</f>
        <v>Refer to HIPAA documentation or your institution's Chief HIPAA Security Officer.</v>
      </c>
    </row>
    <row r="235" spans="1:5" ht="22.75" customHeight="1" x14ac:dyDescent="0.25">
      <c r="A235" s="245" t="s">
        <v>364</v>
      </c>
      <c r="B235" s="245" t="str">
        <f>VLOOKUP($A235,Questions!$A$3:$X$333,2,0)&amp;""</f>
        <v>Does your application support varying levels of access to administrative tasks defined individually per user?</v>
      </c>
      <c r="C235" s="245" t="str">
        <f>VLOOKUP($A235,Questions!$A$3:$X$333,19,0)&amp;""</f>
        <v>HIPAA</v>
      </c>
      <c r="D235" s="245" t="str">
        <f>VLOOKUP($A235,Questions!$A$3:$X$333,20,0)&amp;""</f>
        <v>Refer to HIPAA documentation or your institution's Chief HIPAA Security Officer.</v>
      </c>
    </row>
    <row r="236" spans="1:5" ht="33.049999999999997" customHeight="1" x14ac:dyDescent="0.25">
      <c r="A236" s="245" t="s">
        <v>365</v>
      </c>
      <c r="B236" s="245" t="str">
        <f>VLOOKUP($A236,Questions!$A$3:$X$333,2,0)&amp;""</f>
        <v>Does your application support varying levels of access to records based on user ID?</v>
      </c>
      <c r="C236" s="245" t="str">
        <f>VLOOKUP($A236,Questions!$A$3:$X$333,19,0)&amp;""</f>
        <v>HIPAA</v>
      </c>
      <c r="D236" s="245" t="str">
        <f>VLOOKUP($A236,Questions!$A$3:$X$333,20,0)&amp;""</f>
        <v>Refer to HIPAA documentation or your institution's Chief HIPAA Security Officer.</v>
      </c>
      <c r="E236" s="46" t="s">
        <v>660</v>
      </c>
    </row>
    <row r="237" spans="1:5" ht="27.5" x14ac:dyDescent="0.25">
      <c r="A237" s="245" t="s">
        <v>366</v>
      </c>
      <c r="B237" s="245" t="str">
        <f>VLOOKUP($A237,Questions!$A$3:$X$333,2,0)&amp;""</f>
        <v>Is there a limit to the number of groups to which a user can be assigned?</v>
      </c>
      <c r="C237" s="245" t="str">
        <f>VLOOKUP($A237,Questions!$A$3:$X$333,19,0)&amp;""</f>
        <v>HIPAA</v>
      </c>
      <c r="D237" s="245" t="str">
        <f>VLOOKUP($A237,Questions!$A$3:$X$333,20,0)&amp;""</f>
        <v>Refer to HIPAA documentation or your institution's Chief HIPAA Security Officer.</v>
      </c>
    </row>
    <row r="238" spans="1:5" ht="36" customHeight="1" x14ac:dyDescent="0.25">
      <c r="A238" s="245" t="s">
        <v>367</v>
      </c>
      <c r="B238" s="245" t="str">
        <f>VLOOKUP($A238,Questions!$A$3:$X$333,2,0)&amp;""</f>
        <v>Do accounts used for solution provider-supplied remote support abide by the same authentication policies and access logging as the rest of the system?</v>
      </c>
      <c r="C238" s="245" t="str">
        <f>VLOOKUP($A238,Questions!$A$3:$X$333,19,0)&amp;""</f>
        <v>HIPAA</v>
      </c>
      <c r="D238" s="245" t="str">
        <f>VLOOKUP($A238,Questions!$A$3:$X$333,20,0)&amp;""</f>
        <v>Refer to HIPAA documentation or your institution's Chief HIPAA Security Officer.</v>
      </c>
    </row>
    <row r="239" spans="1:5" ht="37" customHeight="1" x14ac:dyDescent="0.25">
      <c r="A239" s="245" t="s">
        <v>368</v>
      </c>
      <c r="B239" s="245" t="str">
        <f>VLOOKUP($A239,Questions!$A$3:$X$333,2,0)&amp;""</f>
        <v>Does the application log record access including specific user, date/time of access, and originating IP or device?</v>
      </c>
      <c r="C239" s="245" t="str">
        <f>VLOOKUP($A239,Questions!$A$3:$X$333,19,0)&amp;""</f>
        <v>HIPAA</v>
      </c>
      <c r="D239" s="245" t="str">
        <f>VLOOKUP($A239,Questions!$A$3:$X$333,20,0)&amp;""</f>
        <v>Refer to HIPAA documentation or your institution's Chief HIPAA Security Officer.</v>
      </c>
    </row>
    <row r="240" spans="1:5" ht="40.75" customHeight="1" x14ac:dyDescent="0.25">
      <c r="A240" s="245" t="s">
        <v>369</v>
      </c>
      <c r="B240" s="245" t="str">
        <f>VLOOKUP($A240,Questions!$A$3:$X$333,2,0)&amp;""</f>
        <v>Does the application log administrative activity, such as user account access changes and password changes, including specific user, date/time of changes, and originating IP or device?</v>
      </c>
      <c r="C240" s="245" t="str">
        <f>VLOOKUP($A240,Questions!$A$3:$X$333,19,0)&amp;""</f>
        <v>HIPAA</v>
      </c>
      <c r="D240" s="245" t="str">
        <f>VLOOKUP($A240,Questions!$A$3:$X$333,20,0)&amp;""</f>
        <v>Refer to HIPAA documentation or your institution's Chief HIPAA Security Officer.</v>
      </c>
    </row>
    <row r="241" spans="1:5" ht="38.950000000000003" customHeight="1" x14ac:dyDescent="0.25">
      <c r="A241" s="245" t="s">
        <v>370</v>
      </c>
      <c r="B241" s="245" t="str">
        <f>VLOOKUP($A241,Questions!$A$3:$X$333,2,0)&amp;""</f>
        <v>Do you retain logs for at least as long as required by HIPAA regulations?</v>
      </c>
      <c r="C241" s="245" t="str">
        <f>VLOOKUP($A241,Questions!$A$3:$X$333,19,0)&amp;""</f>
        <v>HIPAA</v>
      </c>
      <c r="D241" s="245" t="str">
        <f>VLOOKUP($A241,Questions!$A$3:$X$333,20,0)&amp;""</f>
        <v>Refer to HIPAA documentation or your institution's Chief HIPAA Security Officer.</v>
      </c>
    </row>
    <row r="242" spans="1:5" ht="38.299999999999997" customHeight="1" x14ac:dyDescent="0.25">
      <c r="A242" s="245" t="s">
        <v>371</v>
      </c>
      <c r="B242" s="245" t="str">
        <f>VLOOKUP($A242,Questions!$A$3:$X$333,2,0)&amp;""</f>
        <v>Can the application logs be archived?</v>
      </c>
      <c r="C242" s="245" t="str">
        <f>VLOOKUP($A242,Questions!$A$3:$X$333,19,0)&amp;""</f>
        <v>HIPAA</v>
      </c>
      <c r="D242" s="245" t="str">
        <f>VLOOKUP($A242,Questions!$A$3:$X$333,20,0)&amp;""</f>
        <v>Refer to HIPAA documentation or your institution's Chief HIPAA Security Officer.</v>
      </c>
    </row>
    <row r="243" spans="1:5" ht="28.5" customHeight="1" x14ac:dyDescent="0.25">
      <c r="A243" s="245" t="s">
        <v>372</v>
      </c>
      <c r="B243" s="245" t="str">
        <f>VLOOKUP($A243,Questions!$A$3:$X$333,2,0)&amp;""</f>
        <v>Can the application logs be saved externally?</v>
      </c>
      <c r="C243" s="245" t="str">
        <f>VLOOKUP($A243,Questions!$A$3:$X$333,19,0)&amp;""</f>
        <v>HIPAA</v>
      </c>
      <c r="D243" s="245" t="str">
        <f>VLOOKUP($A243,Questions!$A$3:$X$333,20,0)&amp;""</f>
        <v>Refer to HIPAA documentation or your institution's Chief HIPAA Security Officer.</v>
      </c>
    </row>
    <row r="244" spans="1:5" ht="29.3" customHeight="1" x14ac:dyDescent="0.25">
      <c r="A244" s="245" t="s">
        <v>373</v>
      </c>
      <c r="B244" s="245" t="str">
        <f>VLOOKUP($A244,Questions!$A$3:$X$333,2,0)&amp;""</f>
        <v>Do you have a disaster recovery plan and emergency mode operation plan?</v>
      </c>
      <c r="C244" s="245" t="str">
        <f>VLOOKUP($A244,Questions!$A$3:$X$333,19,0)&amp;""</f>
        <v>HIPAA</v>
      </c>
      <c r="D244" s="245" t="str">
        <f>VLOOKUP($A244,Questions!$A$3:$X$333,20,0)&amp;""</f>
        <v>Refer to HIPAA documentation or your institution's Chief HIPAA Security Officer.</v>
      </c>
    </row>
    <row r="245" spans="1:5" ht="26.2" customHeight="1" x14ac:dyDescent="0.25">
      <c r="A245" s="245" t="s">
        <v>374</v>
      </c>
      <c r="B245" s="245" t="str">
        <f>VLOOKUP($A245,Questions!$A$3:$X$333,2,0)&amp;""</f>
        <v>Can you provide a HIPAA compliance attestation document?</v>
      </c>
      <c r="C245" s="245" t="str">
        <f>VLOOKUP($A245,Questions!$A$3:$X$333,19,0)&amp;""</f>
        <v>HIPAA</v>
      </c>
      <c r="D245" s="245" t="str">
        <f>VLOOKUP($A245,Questions!$A$3:$X$333,20,0)&amp;""</f>
        <v>Refer to HIPAA documentation or your institution's Chief HIPAA Security Officer.</v>
      </c>
    </row>
    <row r="246" spans="1:5" ht="37" customHeight="1" x14ac:dyDescent="0.25">
      <c r="A246" s="245" t="s">
        <v>375</v>
      </c>
      <c r="B246" s="245" t="str">
        <f>VLOOKUP($A246,Questions!$A$3:$X$333,2,0)&amp;""</f>
        <v>Are you willing to enter into a Business Associate Agreement (BAA)?</v>
      </c>
      <c r="C246" s="245" t="str">
        <f>VLOOKUP($A246,Questions!$A$3:$X$333,19,0)&amp;""</f>
        <v>HIPAA</v>
      </c>
      <c r="D246" s="245" t="str">
        <f>VLOOKUP($A246,Questions!$A$3:$X$333,20,0)&amp;""</f>
        <v>Refer to HIPAA documentation or your institution's Chief HIPAA Security Officer.</v>
      </c>
    </row>
    <row r="247" spans="1:5" ht="22.75" customHeight="1" x14ac:dyDescent="0.25">
      <c r="A247" s="245" t="s">
        <v>376</v>
      </c>
      <c r="B247" s="245" t="str">
        <f>VLOOKUP($A247,Questions!$A$3:$X$333,2,0)&amp;""</f>
        <v>Do your data backup and retention policies and practices meet HIPAA requirements?</v>
      </c>
      <c r="C247" s="245" t="str">
        <f>VLOOKUP($A247,Questions!$A$3:$X$333,19,0)&amp;""</f>
        <v>HIPAA</v>
      </c>
      <c r="D247" s="245" t="str">
        <f>VLOOKUP($A247,Questions!$A$3:$X$333,20,0)&amp;""</f>
        <v>Refer to HIPAA documentation or your institution's Chief HIPAA Security Officer.</v>
      </c>
    </row>
    <row r="248" spans="1:5" ht="24.75" customHeight="1" x14ac:dyDescent="0.25">
      <c r="A248" s="28" t="str">
        <f>VLOOKUP(LEFT($A249,4),'Auto Responses'!$N$4:$O$38,2,0)&amp;""</f>
        <v xml:space="preserve"> Payment Card Industry Data Security Standard (PCI DSS)</v>
      </c>
      <c r="B248" s="28"/>
      <c r="C248" s="244" t="str">
        <f>Questions!$S$2</f>
        <v>Reason for Question</v>
      </c>
      <c r="D248" s="244" t="str">
        <f>Questions!$T$2</f>
        <v>Follow-Up Inquiries/Responses</v>
      </c>
    </row>
    <row r="249" spans="1:5" ht="51.05" customHeight="1" x14ac:dyDescent="0.25">
      <c r="A249" s="245" t="s">
        <v>377</v>
      </c>
      <c r="B249" s="245" t="str">
        <f>VLOOKUP($A249,Questions!$A$3:$X$333,2,0)&amp;""</f>
        <v>Do you have a current, executed within the past year, Attestation of Compliance (AoC) or Report on Compliance (RoC)?*</v>
      </c>
      <c r="C249" s="245" t="str">
        <f>VLOOKUP($A249,Questions!$A$3:$X$333,19,0)&amp;""</f>
        <v>PCI DSS</v>
      </c>
      <c r="D249" s="245" t="str">
        <f>VLOOKUP($A249,Questions!$A$3:$X$333,20,0)&amp;""</f>
        <v>Refer to PCI DSS documentation or your institution's treasurer's office.</v>
      </c>
      <c r="E249" s="46" t="s">
        <v>660</v>
      </c>
    </row>
    <row r="250" spans="1:5" ht="28.5" customHeight="1" x14ac:dyDescent="0.25">
      <c r="A250" s="245" t="s">
        <v>378</v>
      </c>
      <c r="B250" s="245" t="str">
        <f>VLOOKUP($A250,Questions!$A$3:$X$333,2,0)&amp;""</f>
        <v>Is the application listed as an approved Payment Application Data Security Standard (PA-DSS) application?*</v>
      </c>
      <c r="C250" s="245" t="str">
        <f>VLOOKUP($A250,Questions!$A$3:$X$333,19,0)&amp;""</f>
        <v>PCI DSS</v>
      </c>
      <c r="D250" s="245" t="str">
        <f>VLOOKUP($A250,Questions!$A$3:$X$333,20,0)&amp;""</f>
        <v>Refer to PCI DSS documentation or your institution's treasurer's office.</v>
      </c>
    </row>
    <row r="251" spans="1:5" ht="68.25" customHeight="1" x14ac:dyDescent="0.25">
      <c r="A251" s="245" t="s">
        <v>379</v>
      </c>
      <c r="B251" s="245" t="str">
        <f>VLOOKUP($A251,Questions!$A$3:$X$333,2,0)&amp;""</f>
        <v>Does the system or solutions use a third party to collect, store, process, or transmit cardholder (payment/credit/debt card) data?*</v>
      </c>
      <c r="C251" s="245" t="str">
        <f>VLOOKUP($A251,Questions!$A$3:$X$333,19,0)&amp;""</f>
        <v>PCI DSS</v>
      </c>
      <c r="D251" s="245" t="str">
        <f>VLOOKUP($A251,Questions!$A$3:$X$333,20,0)&amp;""</f>
        <v>Refer to PCI DSS documentation or your institution's treasurer's office.</v>
      </c>
    </row>
    <row r="252" spans="1:5" ht="71.2" customHeight="1" x14ac:dyDescent="0.25">
      <c r="A252" s="245" t="s">
        <v>380</v>
      </c>
      <c r="B252" s="245" t="str">
        <f>VLOOKUP($A252,Questions!$A$3:$X$333,2,0)&amp;""</f>
        <v>Do your systems or solutions store, process, or transmit cardholder (payment/credit/debt card) data?</v>
      </c>
      <c r="C252" s="245" t="str">
        <f>VLOOKUP($A252,Questions!$A$3:$X$333,19,0)&amp;""</f>
        <v>PCI DSS</v>
      </c>
      <c r="D252" s="245" t="str">
        <f>VLOOKUP($A252,Questions!$A$3:$X$333,20,0)&amp;""</f>
        <v>Refer to PCI DSS documentation or your institution's treasurer's office.</v>
      </c>
    </row>
    <row r="253" spans="1:5" ht="68.25" customHeight="1" x14ac:dyDescent="0.25">
      <c r="A253" s="245" t="s">
        <v>381</v>
      </c>
      <c r="B253" s="245" t="str">
        <f>VLOOKUP($A253,Questions!$A$3:$X$333,2,0)&amp;""</f>
        <v>Are you compliant with the Payment Card Industry Data Security Standard (PCI DSS)?</v>
      </c>
      <c r="C253" s="245" t="str">
        <f>VLOOKUP($A253,Questions!$A$3:$X$333,19,0)&amp;""</f>
        <v>PCI DSS</v>
      </c>
      <c r="D253" s="245" t="str">
        <f>VLOOKUP($A253,Questions!$A$3:$X$333,20,0)&amp;""</f>
        <v>Refer to PCI DSS documentation or your institution's treasurer's office.</v>
      </c>
    </row>
    <row r="254" spans="1:5" ht="76.75" customHeight="1" x14ac:dyDescent="0.25">
      <c r="A254" s="245" t="s">
        <v>382</v>
      </c>
      <c r="B254" s="245" t="str">
        <f>VLOOKUP($A254,Questions!$A$3:$X$333,2,0)&amp;""</f>
        <v>Are you classified as a service provider?</v>
      </c>
      <c r="C254" s="245" t="str">
        <f>VLOOKUP($A254,Questions!$A$3:$X$333,19,0)&amp;""</f>
        <v>PCI DSS</v>
      </c>
      <c r="D254" s="245" t="str">
        <f>VLOOKUP($A254,Questions!$A$3:$X$333,20,0)&amp;""</f>
        <v>Refer to PCI DSS documentation or your institution's treasurer's office.</v>
      </c>
    </row>
    <row r="255" spans="1:5" ht="81" customHeight="1" x14ac:dyDescent="0.25">
      <c r="A255" s="245" t="s">
        <v>383</v>
      </c>
      <c r="B255" s="245" t="str">
        <f>VLOOKUP($A255,Questions!$A$3:$X$333,2,0)&amp;""</f>
        <v>Are you on the list of Visa approved service providers?</v>
      </c>
      <c r="C255" s="245" t="str">
        <f>VLOOKUP($A255,Questions!$A$3:$X$333,19,0)&amp;""</f>
        <v>PCI DSS</v>
      </c>
      <c r="D255" s="245" t="str">
        <f>VLOOKUP($A255,Questions!$A$3:$X$333,20,0)&amp;""</f>
        <v>Refer to PCI DSS documentation or your institution's treasurer's office.</v>
      </c>
    </row>
    <row r="256" spans="1:5" ht="38.299999999999997" customHeight="1" x14ac:dyDescent="0.25">
      <c r="A256" s="245" t="s">
        <v>384</v>
      </c>
      <c r="B256" s="245" t="str">
        <f>VLOOKUP($A256,Questions!$A$3:$X$333,2,0)&amp;""</f>
        <v>Are you classified as a merchant? If so, what level (1, 2, 3, 4)?</v>
      </c>
      <c r="C256" s="245" t="str">
        <f>VLOOKUP($A256,Questions!$A$3:$X$333,19,0)&amp;""</f>
        <v>PCI DSS</v>
      </c>
      <c r="D256" s="245" t="str">
        <f>VLOOKUP($A256,Questions!$A$3:$X$333,20,0)&amp;""</f>
        <v>Refer to PCI DSS documentation or your institution's treasurer's office.</v>
      </c>
    </row>
    <row r="257" spans="1:5" ht="61.55" customHeight="1" x14ac:dyDescent="0.25">
      <c r="A257" s="245" t="s">
        <v>385</v>
      </c>
      <c r="B257" s="245" t="str">
        <f>VLOOKUP($A257,Questions!$A$3:$X$333,2,0)&amp;""</f>
        <v>Describe the architecture employed by the system to verify and authorize credit card transactions.</v>
      </c>
      <c r="C257" s="245" t="str">
        <f>VLOOKUP($A257,Questions!$A$3:$X$333,19,0)&amp;""</f>
        <v>PCI DSS</v>
      </c>
      <c r="D257" s="245" t="str">
        <f>VLOOKUP($A257,Questions!$A$3:$X$333,20,0)&amp;""</f>
        <v>Refer to PCI DSS documentation or your institution's treasurer's office.</v>
      </c>
    </row>
    <row r="258" spans="1:5" ht="54" customHeight="1" x14ac:dyDescent="0.25">
      <c r="A258" s="245" t="s">
        <v>386</v>
      </c>
      <c r="B258" s="245" t="str">
        <f>VLOOKUP($A258,Questions!$A$3:$X$333,2,0)&amp;""</f>
        <v>What payment processors/gateways does the system support?</v>
      </c>
      <c r="C258" s="245" t="str">
        <f>VLOOKUP($A258,Questions!$A$3:$X$333,19,0)&amp;""</f>
        <v>PCI DSS</v>
      </c>
      <c r="D258" s="245" t="str">
        <f>VLOOKUP($A258,Questions!$A$3:$X$333,20,0)&amp;""</f>
        <v>Refer to PCI DSS documentation or your institution's treasurer's office.</v>
      </c>
      <c r="E258" s="212"/>
    </row>
    <row r="259" spans="1:5" x14ac:dyDescent="0.25">
      <c r="A259" s="245" t="s">
        <v>387</v>
      </c>
      <c r="B259" s="245" t="str">
        <f>VLOOKUP($A259,Questions!$A$3:$X$333,2,0)&amp;""</f>
        <v>Can the application be installed in a PCI DSS–compliant manner?</v>
      </c>
      <c r="C259" s="245" t="str">
        <f>VLOOKUP($A259,Questions!$A$3:$X$333,19,0)&amp;""</f>
        <v>PCI DSS</v>
      </c>
      <c r="D259" s="245" t="str">
        <f>VLOOKUP($A259,Questions!$A$3:$X$333,20,0)&amp;""</f>
        <v>Refer to PCI DSS documentation or your institution's treasurer's office.</v>
      </c>
      <c r="E259" s="212"/>
    </row>
    <row r="260" spans="1:5" ht="60.75" customHeight="1" x14ac:dyDescent="0.25">
      <c r="A260" s="245" t="s">
        <v>388</v>
      </c>
      <c r="B260" s="245" t="str">
        <f>VLOOKUP($A260,Questions!$A$3:$X$333,2,0)&amp;""</f>
        <v>Include documentation describing the system's abilities to comply with the PCI DSS and any features or capabilities of the system that must be added or changed in order to operate in compliance with the standards.</v>
      </c>
      <c r="C260" s="245" t="str">
        <f>VLOOKUP($A260,Questions!$A$3:$X$333,19,0)&amp;""</f>
        <v>PCI DSS</v>
      </c>
      <c r="D260" s="245" t="str">
        <f>VLOOKUP($A260,Questions!$A$3:$X$333,20,0)&amp;""</f>
        <v>Refer to PCI DSS documentation or your institution's treasurer's office.</v>
      </c>
      <c r="E260" s="46" t="s">
        <v>660</v>
      </c>
    </row>
    <row r="261" spans="1:5" ht="18" customHeight="1" x14ac:dyDescent="0.25">
      <c r="A261" s="28" t="str">
        <f>VLOOKUP(LEFT($A262,4),'Auto Responses'!$N$4:$O$38,2,0)&amp;""</f>
        <v xml:space="preserve"> On-Premises Data Solutions</v>
      </c>
      <c r="B261" s="28"/>
      <c r="C261" s="244" t="str">
        <f>Questions!$S$2</f>
        <v>Reason for Question</v>
      </c>
      <c r="D261" s="244" t="str">
        <f>Questions!$T$2</f>
        <v>Follow-Up Inquiries/Responses</v>
      </c>
    </row>
    <row r="262" spans="1:5" ht="65.3" customHeight="1" x14ac:dyDescent="0.25">
      <c r="A262" s="245" t="s">
        <v>389</v>
      </c>
      <c r="B262" s="245" t="str">
        <f>VLOOKUP($A262,Questions!$A$3:$X$333,2,0)&amp;""</f>
        <v>Do you support role-based access control (RBAC) for system administrators?</v>
      </c>
      <c r="C262" s="245" t="str">
        <f>VLOOKUP($A262,Questions!$A$3:$X$333,19,0)&amp;""</f>
        <v>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v>
      </c>
      <c r="D262" s="245" t="str">
        <f>VLOOKUP($A262,Questions!$A$3:$X$333,20,0)&amp;""</f>
        <v>Ask the solution provider to summarize the best practices for securing their system(s) administratively without the use of RBAC. Make sure to understand the administrative requirements/overhead introduced in the solution provider's environment.</v>
      </c>
    </row>
    <row r="263" spans="1:5" ht="78.05" customHeight="1" x14ac:dyDescent="0.25">
      <c r="A263" s="245" t="s">
        <v>390</v>
      </c>
      <c r="B263" s="245" t="str">
        <f>VLOOKUP($A263,Questions!$A$3:$X$333,2,0)&amp;""</f>
        <v>Can your employees access customer systems remotely?</v>
      </c>
      <c r="C263" s="245" t="str">
        <f>VLOOKUP($A263,Questions!$A$3:$X$333,19,0)&amp;""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63" s="245" t="str">
        <f>VLOOKUP($A263,Questions!$A$3:$X$333,20,0)&amp;""</f>
        <v>Ask the solution provider to summarize the reasoning behind this business process and request additional documentation that outlines the security controls implemented to safeguard institutional data.</v>
      </c>
    </row>
    <row r="264" spans="1:5" ht="60.75" customHeight="1" x14ac:dyDescent="0.25">
      <c r="A264" s="245" t="s">
        <v>391</v>
      </c>
      <c r="B264" s="245" t="str">
        <f>VLOOKUP($A264,Questions!$A$3:$X$333,2,0)&amp;""</f>
        <v>Can you provide overall system and/or application architecture diagrams including a full description of the data communications architecture for all components of the system?</v>
      </c>
      <c r="C264" s="245" t="str">
        <f>VLOOKUP($A264,Questions!$A$3:$X$333,19,0)&amp;""</f>
        <v>Many systems can be used a variety of ways. We want these implementation type diagrams so that we can understand the "real" use of the solution.</v>
      </c>
      <c r="D264" s="245" t="str">
        <f>VLOOKUP($A264,Questions!$A$3:$X$333,20,0)&amp;""</f>
        <v>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v>
      </c>
    </row>
    <row r="265" spans="1:5" ht="78.75" customHeight="1" x14ac:dyDescent="0.25">
      <c r="A265" s="245" t="s">
        <v>392</v>
      </c>
      <c r="B265" s="245" t="str">
        <f>VLOOKUP($A265,Questions!$A$3:$X$333,2,0)&amp;""</f>
        <v>Do you require remote management of the system?</v>
      </c>
      <c r="C265" s="245" t="str">
        <f>VLOOKUP($A265,Questions!$A$3:$X$333,19,0)&amp;""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65" s="245" t="str">
        <f>VLOOKUP($A265,Questions!$A$3:$X$333,20,0)&amp;""</f>
        <v>Ask the solution provider to summarize the reasoning behind this business process and request additional documentation that outlines the security controls implemented to safeguard institutional data.</v>
      </c>
    </row>
    <row r="266" spans="1:5" ht="74.3" customHeight="1" x14ac:dyDescent="0.25">
      <c r="A266" s="245" t="s">
        <v>393</v>
      </c>
      <c r="B266" s="245" t="str">
        <f>VLOOKUP($A266,Questions!$A$3:$X$333,2,0)&amp;""</f>
        <v>If you answered "yes" to OPEM-04, are your remote actions and changes logged or otherwise visible to the campus?</v>
      </c>
      <c r="C266" s="245" t="str">
        <f>VLOOKUP($A266,Questions!$A$3:$X$333,19,0)&amp;""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v>
      </c>
      <c r="D266" s="245" t="str">
        <f>VLOOKUP($A266,Questions!$A$3:$X$333,20,0)&amp;""</f>
        <v>If a weak response is given to this answer, it is appropriate to ask directed answers to get specific information. Ensure that questions are targeted to ensure responses will come from the appropriate party within the solution provider.</v>
      </c>
      <c r="E266" s="46" t="s">
        <v>660</v>
      </c>
    </row>
    <row r="267" spans="1:5" ht="28.5" customHeight="1" x14ac:dyDescent="0.25">
      <c r="A267" s="245" t="s">
        <v>394</v>
      </c>
      <c r="B267" s="245" t="str">
        <f>VLOOKUP($A267,Questions!$A$3:$X$333,2,0)&amp;""</f>
        <v>If you maintain remote access to the system, will you handle data in a FERPA-compliant manner?</v>
      </c>
      <c r="C267" s="245" t="str">
        <f>VLOOKUP($A267,Questions!$A$3:$X$333,19,0)&amp;""</f>
        <v>This is standard documentation, relevant to institution implementations requiring FERPA compliance.</v>
      </c>
      <c r="D267" s="245" t="str">
        <f>VLOOKUP($A267,Questions!$A$3:$X$333,20,0)&amp;""</f>
        <v>Follow-up inquiries for FERPA compliance details will be institution/implementation specific.</v>
      </c>
    </row>
    <row r="268" spans="1:5" ht="60.05" customHeight="1" x14ac:dyDescent="0.25">
      <c r="A268" s="245" t="s">
        <v>395</v>
      </c>
      <c r="B268" s="245" t="str">
        <f>VLOOKUP($A268,Questions!$A$3:$X$333,2,0)&amp;""</f>
        <v>Do you support campus status monitoring through SNMPv3 or other means?</v>
      </c>
      <c r="C268" s="245" t="str">
        <f>VLOOKUP($A268,Questions!$A$3:$X$333,19,0)&amp;""</f>
        <v>Standard documentation question. With an on-premise device, the possibility to tie-in with existing monitoring/management systems is beneficial. The solution provider's response should be clear and concise.</v>
      </c>
      <c r="D268" s="245" t="str">
        <f>VLOOKUP($A268,Questions!$A$3:$X$333,20,0)&amp;""</f>
        <v>Follow-up inquiries for monitoring via SNMPv3 will be institution/implementation specific.</v>
      </c>
    </row>
    <row r="269" spans="1:5" ht="58.75" customHeight="1" x14ac:dyDescent="0.25">
      <c r="A269" s="245" t="s">
        <v>396</v>
      </c>
      <c r="B269" s="245" t="str">
        <f>VLOOKUP($A269,Questions!$A$3:$X$333,2,0)&amp;""</f>
        <v>Describe or provide a reference to any other safeguards used to monitor for malicious activity.</v>
      </c>
      <c r="C269" s="245" t="str">
        <f>VLOOKUP($A269,Questions!$A$3:$X$333,19,0)&amp;""</f>
        <v>This question is primarily focused on system(s) integrity and confidentiality. The solution provider's response should clearly state the system(s) capabilities to properly monitor for (and alert for) malicious activity.</v>
      </c>
      <c r="D269" s="245" t="str">
        <f>VLOOKUP($A269,Questions!$A$3:$X$333,20,0)&amp;""</f>
        <v>Follow-up inquiries for system monitoring will be institution/implementation specific.</v>
      </c>
    </row>
    <row r="270" spans="1:5" ht="51.75" customHeight="1" x14ac:dyDescent="0.25">
      <c r="A270" s="245" t="s">
        <v>397</v>
      </c>
      <c r="B270" s="245" t="str">
        <f>VLOOKUP($A270,Questions!$A$3:$X$333,2,0)&amp;""</f>
        <v>Describe how long your organization has conducted business in this area.</v>
      </c>
      <c r="C270" s="245" t="str">
        <f>VLOOKUP($A270,Questions!$A$3:$X$333,19,0)&amp;""</f>
        <v>We want to establish longevity of a solution and whether or not a solution provider is new to the higher education space.</v>
      </c>
      <c r="D270" s="245" t="str">
        <f>VLOOKUP($A270,Questions!$A$3:$X$333,20,0)&amp;""</f>
        <v>Normally a solution provider will state their overall longevity but not talk about the software/service/product under evaluation. Follow-ups includes specific questions about the origins of the software/service/product and references will be requested.</v>
      </c>
    </row>
    <row r="271" spans="1:5" ht="64" customHeight="1" x14ac:dyDescent="0.25">
      <c r="A271" s="245" t="s">
        <v>398</v>
      </c>
      <c r="B271" s="245" t="str">
        <f>VLOOKUP($A271,Questions!$A$3:$X$333,2,0)&amp;""</f>
        <v>Do you have existing higher education customers?</v>
      </c>
      <c r="C271" s="245" t="str">
        <f>VLOOKUP($A271,Questions!$A$3:$X$333,19,0)&amp;""</f>
        <v>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v>
      </c>
      <c r="D271" s="245" t="str">
        <f>VLOOKUP($A271,Questions!$A$3:$X$333,20,0)&amp;""</f>
        <v>A simple "yes" without any references or supporting information should be questioned. Question the size of institutions that are using the solution and the scope of their implementations.</v>
      </c>
      <c r="E271" s="46" t="s">
        <v>660</v>
      </c>
    </row>
    <row r="272" spans="1:5" ht="18" customHeight="1" x14ac:dyDescent="0.25">
      <c r="A272" s="28" t="str">
        <f>VLOOKUP(LEFT($A273,4),'Auto Responses'!$N$4:$O$38,2,0)&amp;""</f>
        <v xml:space="preserve"> AI Qualifying Questions</v>
      </c>
      <c r="B272" s="28"/>
      <c r="C272" s="244" t="str">
        <f>Questions!$S$2</f>
        <v>Reason for Question</v>
      </c>
      <c r="D272" s="244" t="str">
        <f>Questions!$T$2</f>
        <v>Follow-Up Inquiries/Responses</v>
      </c>
    </row>
    <row r="273" spans="1:5" ht="36" customHeight="1" x14ac:dyDescent="0.25">
      <c r="A273" s="245" t="s">
        <v>400</v>
      </c>
      <c r="B273" s="245" t="str">
        <f>VLOOKUP($A273,Questions!$A$3:$X$333,2,0)&amp;""</f>
        <v>Does your solution leverage machine learning (ML) or do you plan to do so in the next 12 months?</v>
      </c>
      <c r="C273" s="245" t="str">
        <f>VLOOKUP($A273,Questions!$A$3:$X$333,19,0)&amp;""</f>
        <v/>
      </c>
      <c r="D273" s="245" t="str">
        <f>VLOOKUP($A273,Questions!$A$3:$X$333,20,0)&amp;""</f>
        <v/>
      </c>
    </row>
    <row r="274" spans="1:5" ht="38.299999999999997" customHeight="1" x14ac:dyDescent="0.25">
      <c r="A274" s="245" t="s">
        <v>402</v>
      </c>
      <c r="B274" s="245" t="str">
        <f>VLOOKUP($A274,Questions!$A$3:$X$333,2,0)&amp;""</f>
        <v>Does your solution leverage a large language model (LLM) or do you plan to do so in the next 12 months?</v>
      </c>
      <c r="C274" s="245" t="str">
        <f>VLOOKUP($A274,Questions!$A$3:$X$333,19,0)&amp;""</f>
        <v/>
      </c>
      <c r="D274" s="245" t="str">
        <f>VLOOKUP($A274,Questions!$A$3:$X$333,20,0)&amp;""</f>
        <v/>
      </c>
    </row>
    <row r="275" spans="1:5" ht="38.950000000000003" customHeight="1" x14ac:dyDescent="0.25">
      <c r="A275" s="28" t="str">
        <f>VLOOKUP(LEFT($A276,4),'Auto Responses'!$N$4:$O$38,2,0)&amp;""</f>
        <v xml:space="preserve"> General AI Questions</v>
      </c>
      <c r="B275" s="28"/>
      <c r="C275" s="244" t="str">
        <f>Questions!$S$2</f>
        <v>Reason for Question</v>
      </c>
      <c r="D275" s="244" t="str">
        <f>Questions!$T$2</f>
        <v>Follow-Up Inquiries/Responses</v>
      </c>
      <c r="E275" s="46" t="s">
        <v>660</v>
      </c>
    </row>
    <row r="276" spans="1:5" ht="28.5" customHeight="1" x14ac:dyDescent="0.25">
      <c r="A276" s="245" t="s">
        <v>404</v>
      </c>
      <c r="B276" s="245" t="str">
        <f>VLOOKUP($A276,Questions!$A$3:$X$333,2,0)&amp;""</f>
        <v>Does your solution have an AI risk model when developing or implementing your solution's AI model?*</v>
      </c>
      <c r="C276" s="245" t="str">
        <f>VLOOKUP($A276,Questions!$A$3:$X$333,19,0)&amp;""</f>
        <v>To ensure the vendor has proactive governance and has a defined, documented risk management strategy that is aligned with responsible AI.</v>
      </c>
      <c r="D276" s="245" t="str">
        <f>VLOOKUP($A276,Questions!$A$3:$X$333,20,0)&amp;""</f>
        <v>Can the AI risk model or framework in use be shared? How often is it reviewed and updated? If an AI framework is not in use, what practices are currently used to address AI risks?</v>
      </c>
    </row>
    <row r="277" spans="1:5" ht="50.25" customHeight="1" x14ac:dyDescent="0.25">
      <c r="A277" s="245" t="s">
        <v>406</v>
      </c>
      <c r="B277" s="245" t="str">
        <f>VLOOKUP($A277,Questions!$A$3:$X$333,2,0)&amp;""</f>
        <v>Can your solution's AI features be disabled by tenant and/or user?*</v>
      </c>
      <c r="C277" s="245" t="str">
        <f>VLOOKUP($A277,Questions!$A$3:$X$333,19,0)&amp;""</f>
        <v>To verify whether customers have control over AI features and can opt out when AI is not desired or creates compliance concerns.</v>
      </c>
      <c r="D277" s="245" t="str">
        <f>VLOOKUP($A277,Questions!$A$3:$X$333,20,0)&amp;""</f>
        <v>How easy is it to disable/enable AI features?</v>
      </c>
    </row>
    <row r="278" spans="1:5" ht="60.75" customHeight="1" x14ac:dyDescent="0.25">
      <c r="A278" s="245" t="s">
        <v>408</v>
      </c>
      <c r="B278" s="245" t="str">
        <f>VLOOKUP($A278,Questions!$A$3:$X$333,2,0)&amp;""</f>
        <v>Have your staff completed responsible AI training?*</v>
      </c>
      <c r="C278" s="245" t="str">
        <f>VLOOKUP($A278,Questions!$A$3:$X$333,19,0)&amp;""</f>
        <v>To confirm that staff are educated on ethical AI principles, data stewardship, bias mitigation, and compliance, ensuring responsible use and support for customers.</v>
      </c>
      <c r="D278" s="245" t="str">
        <f>VLOOKUP($A278,Questions!$A$3:$X$333,20,0)&amp;""</f>
        <v>Clarify the structure and enforcement of training supports transparency and accountability in AI-related operations.</v>
      </c>
      <c r="E278" s="46" t="s">
        <v>660</v>
      </c>
    </row>
    <row r="279" spans="1:5" ht="42.75" customHeight="1" x14ac:dyDescent="0.25">
      <c r="A279" s="245" t="s">
        <v>410</v>
      </c>
      <c r="B279" s="245" t="str">
        <f>VLOOKUP($A279,Questions!$A$3:$X$333,2,0)&amp;""</f>
        <v>Please describe the capabilities of your solution's AI features.</v>
      </c>
      <c r="C279" s="245" t="str">
        <f>VLOOKUP($A279,Questions!$A$3:$X$333,19,0)&amp;""</f>
        <v>To help institutions understand the scope, functionality, and intended use cases of the AI feature(s) and evaluate whether its capabilities align with institutional needs and risk tolerance.</v>
      </c>
      <c r="D279" s="245" t="str">
        <f>VLOOKUP($A279,Questions!$A$3:$X$333,20,0)&amp;""</f>
        <v>Can documentation of supported AI functions, limitations, and safeguards be provided?</v>
      </c>
    </row>
    <row r="280" spans="1:5" ht="38.950000000000003" customHeight="1" x14ac:dyDescent="0.25">
      <c r="A280" s="245" t="s">
        <v>412</v>
      </c>
      <c r="B280" s="245" t="str">
        <f>VLOOKUP($A280,Questions!$A$3:$X$333,2,0)&amp;""</f>
        <v>Does your solution support business rules to protect sensitive data from being ingested by the AI model?</v>
      </c>
      <c r="C280" s="245" t="str">
        <f>VLOOKUP($A280,Questions!$A$3:$X$333,19,0)&amp;""</f>
        <v>To determine the risk of senstive data exposure from AI feature inputs and outputs.</v>
      </c>
      <c r="D280" s="245" t="str">
        <f>VLOOKUP($A280,Questions!$A$3:$X$333,20,0)&amp;""</f>
        <v>Can you provide examples of data loss prevention (DLP) features? Where are these DLP solutions implemented? Are these DLP features customizable?</v>
      </c>
    </row>
    <row r="281" spans="1:5" ht="38.299999999999997" customHeight="1" x14ac:dyDescent="0.25">
      <c r="A281" s="28" t="str">
        <f>VLOOKUP(LEFT($A282,4),'Auto Responses'!$N$4:$O$38,2,0)&amp;""</f>
        <v xml:space="preserve"> AI Policy</v>
      </c>
      <c r="B281" s="28"/>
      <c r="C281" s="244" t="str">
        <f>Questions!$S$2</f>
        <v>Reason for Question</v>
      </c>
      <c r="D281" s="244" t="str">
        <f>Questions!$T$2</f>
        <v>Follow-Up Inquiries/Responses</v>
      </c>
      <c r="E281" s="46" t="s">
        <v>660</v>
      </c>
    </row>
    <row r="282" spans="1:5" ht="56.95" customHeight="1" x14ac:dyDescent="0.25">
      <c r="A282" s="245" t="s">
        <v>414</v>
      </c>
      <c r="B282" s="245" t="str">
        <f>VLOOKUP($A282,Questions!$A$3:$X$333,2,0)&amp;""</f>
        <v>Are your AI developer's policies, processes, procedures, and practices across the organization related to the mapping, measuring, and managing of AI risks conspicuously posted, unambiguous, and implemented effectively?*</v>
      </c>
      <c r="C282" s="245" t="str">
        <f>VLOOKUP($A282,Questions!$A$3:$X$333,19,0)&amp;""</f>
        <v>To ensure that the vendor has established a mature AI governance framework, is prepared to manage the complex and evolving risks of AI, and is not likely to transfer that risk directly to customers.</v>
      </c>
      <c r="D282" s="245" t="str">
        <f>VLOOKUP($A282,Questions!$A$3:$X$333,20,0)&amp;""</f>
        <v>Given that a lack of formal governance can expose our institution to significant legal and reputational risks, how can you assure us that partnering with you will not transfer these liabilities to our organization?</v>
      </c>
    </row>
    <row r="283" spans="1:5" ht="56.3" customHeight="1" x14ac:dyDescent="0.25">
      <c r="A283" s="245" t="s">
        <v>416</v>
      </c>
      <c r="B283" s="245" t="str">
        <f>VLOOKUP($A283,Questions!$A$3:$X$333,2,0)&amp;""</f>
        <v>Have you identified and measured AI risks?*</v>
      </c>
      <c r="C283" s="245" t="str">
        <f>VLOOKUP($A283,Questions!$A$3:$X$333,19,0)&amp;""</f>
        <v>To help an organization verify that the vendor has a mature, proactive risk management framework in place, which is essential to protect the organization from the legal, financial, and reputational liabilities that can arise from a poorly governed AI system.</v>
      </c>
      <c r="D283" s="245" t="str">
        <f>VLOOKUP($A283,Questions!$A$3:$X$333,20,0)&amp;""</f>
        <v>Can you provide a list of moderate and high AI-specific risks? Can you explain how your company would handle the legal, reputational, and financial liabilities that our organization would face in the event your AI causes a significant incident, such as a privacy breach or an ethical failure?</v>
      </c>
    </row>
    <row r="284" spans="1:5" ht="68.25" customHeight="1" x14ac:dyDescent="0.25">
      <c r="A284" s="245" t="s">
        <v>418</v>
      </c>
      <c r="B284" s="245" t="str">
        <f>VLOOKUP($A284,Questions!$A$3:$X$333,2,0)&amp;""</f>
        <v>In the event of an incident, can your solution's AI features be disabled in a timely manner?*</v>
      </c>
      <c r="C284" s="245" t="str">
        <f>VLOOKUP($A284,Questions!$A$3:$X$333,19,0)&amp;""</f>
        <v>The ability to disable/enable AI features is essential for containing an incident and preventing a security or ethical failure.</v>
      </c>
      <c r="D284" s="245" t="str">
        <f>VLOOKUP($A284,Questions!$A$3:$X$333,20,0)&amp;""</f>
        <v>Given the critical need for a timely incident response, what is your specific, documented procedure for disabling the AI features; who is authorized to execute it; and can you provide a service level agreement (SLA) or a documented timeline for this process? Does disabling AI features require action by the vendor?</v>
      </c>
    </row>
    <row r="285" spans="1:5" ht="50.25" customHeight="1" x14ac:dyDescent="0.25">
      <c r="A285" s="245" t="s">
        <v>420</v>
      </c>
      <c r="B285" s="245" t="str">
        <f>VLOOKUP($A285,Questions!$A$3:$X$333,2,0)&amp;""</f>
        <v>If disabled because of an incident, can your solution's AI features be re-enabled in a timely manner?*</v>
      </c>
      <c r="C285" s="245" t="str">
        <f>VLOOKUP($A285,Questions!$A$3:$X$333,19,0)&amp;""</f>
        <v>This helps an organization create a business continuity plan and incident recovery plan.</v>
      </c>
      <c r="D285" s="245" t="str">
        <f>VLOOKUP($A285,Questions!$A$3:$X$333,20,0)&amp;""</f>
        <v/>
      </c>
    </row>
    <row r="286" spans="1:5" ht="65.3" customHeight="1" x14ac:dyDescent="0.25">
      <c r="A286" s="245" t="s">
        <v>422</v>
      </c>
      <c r="B286" s="245" t="str">
        <f>VLOOKUP($A286,Questions!$A$3:$X$333,2,0)&amp;""</f>
        <v>Do you have documented technical and procedural processes to address potential negative impacts of AI as described by the AI Risk Management Framework (RMF)?</v>
      </c>
      <c r="C286" s="245" t="str">
        <f>VLOOKUP($A286,Questions!$A$3:$X$333,19,0)&amp;""</f>
        <v>This question helps maximize the value of the AI feature(s) while minimizing the negative impacts of AI.</v>
      </c>
      <c r="D286" s="245" t="str">
        <f>VLOOKUP($A286,Questions!$A$3:$X$333,20,0)&amp;""</f>
        <v>Are resources that are required to manage risks taken into account? Are mechanisms in place and applied to sustain the value of the deployed AI system? Are mechanisms in place and applied to supersede, disengage, or deactivate AI systems that demonstrate performance or outcomes inconsistent with the intended use?</v>
      </c>
    </row>
    <row r="287" spans="1:5" s="251" customFormat="1" ht="19" customHeight="1" x14ac:dyDescent="0.2">
      <c r="A287" s="28" t="str">
        <f>VLOOKUP(LEFT($A288,4),'Auto Responses'!$N$4:$O$38,2,0)&amp;""</f>
        <v xml:space="preserve"> AI Data Security</v>
      </c>
      <c r="B287" s="28"/>
      <c r="C287" s="244" t="str">
        <f>Questions!$S$2</f>
        <v>Reason for Question</v>
      </c>
      <c r="D287" s="244" t="str">
        <f>Questions!$T$2</f>
        <v>Follow-Up Inquiries/Responses</v>
      </c>
    </row>
    <row r="288" spans="1:5" s="251" customFormat="1" ht="71.2" customHeight="1" x14ac:dyDescent="0.2">
      <c r="A288" s="245" t="s">
        <v>424</v>
      </c>
      <c r="B288" s="245" t="str">
        <f>VLOOKUP($A288,Questions!$A$3:$X$333,2,0)&amp;""</f>
        <v>If sensitive data is introduced to your solution's AI model, can the data be removed from the AI model by request?*</v>
      </c>
      <c r="C288" s="245" t="str">
        <f>VLOOKUP($A288,Questions!$A$3:$X$333,19,0)&amp;""</f>
        <v>This question assesses whether the vendor can remove sensitive data from its AI model upon request. This capability is essential for privacy compliance, including GDPR (Right to Erasure), FERPA, and state data protection laws, and it helps institutions ensure that their data is not retained or used beyond its intended purpose</v>
      </c>
      <c r="D288" s="245" t="str">
        <f>VLOOKUP($A288,Questions!$A$3:$X$333,20,0)&amp;""</f>
        <v>If the vendor does not support data deletion or provides an unclear response, the institution should follow up to determine how the vendor identifies, manages, and minimizes exposure of sensitive data within its AI systems. Ask for documentation or clarification on any compensating controls (e.g., data filtering, temporary memory use), data retention practices, limitations preventing deletion, and whether future support for deletion or unlearning is planned.</v>
      </c>
    </row>
    <row r="289" spans="1:5" ht="71.2" customHeight="1" x14ac:dyDescent="0.25">
      <c r="A289" s="245" t="s">
        <v>426</v>
      </c>
      <c r="B289" s="245" t="str">
        <f>VLOOKUP($A289,Questions!$A$3:$X$333,2,0)&amp;""</f>
        <v>Is user input data used to influence your solution's AI model?*</v>
      </c>
      <c r="C289" s="245" t="str">
        <f>VLOOKUP($A289,Questions!$A$3:$X$333,19,0)&amp;""</f>
        <v>This question helps institutions determine whether their input data is used to train or influence the vendor’s AI model. Understanding this protects institutional data from unauthorized reuse, supports compliance with privacy and data protection laws, and ensures that any future change to data use would require institutional consent.</v>
      </c>
      <c r="D289" s="245" t="str">
        <f>VLOOKUP($A289,Questions!$A$3:$X$333,20,0)&amp;""</f>
        <v>If the vendor’s response is unclear or incomplete, the institution should ask whether user input data is retained in any form (e.g., logs, embeddings, temporary memory) and how long it is stored. Confirm whether the vendor’s data sharing or processing agreement explicitly prohibits the use of institutional data for model training. If the vendor does use user input for model influence, request details on anonymization, opt-out mechanisms, and notification procedures for future changes.</v>
      </c>
    </row>
    <row r="290" spans="1:5" ht="56.95" customHeight="1" x14ac:dyDescent="0.25">
      <c r="A290" s="245" t="s">
        <v>428</v>
      </c>
      <c r="B290" s="245" t="str">
        <f>VLOOKUP($A290,Questions!$A$3:$X$333,2,0)&amp;""</f>
        <v>Do you provide logging for your solution's AI feature(s) that includes user, date, and action taken?*</v>
      </c>
      <c r="C290" s="245" t="str">
        <f>VLOOKUP($A290,Questions!$A$3:$X$333,19,0)&amp;""</f>
        <v>This question helps institutions confirm whether AI features can be audited for user activity, data use, and system behavior. Audit logging supports regulatory compliance, incident response, and transparency in environments handling sensitive or regulated data.</v>
      </c>
      <c r="D290" s="245" t="str">
        <f>VLOOKUP($A290,Questions!$A$3:$X$333,20,0)&amp;""</f>
        <v>If the vendor’s response is incomplete, the institution should confirm whether logs are segmented by AI feature, whether log data is reviewed or integrated into the vendor’s Security Operations Center processes, and how long logs are retained. Institutions should also verify whether logs are available for institutional review or external audit when required.</v>
      </c>
      <c r="E290" s="46" t="s">
        <v>660</v>
      </c>
    </row>
    <row r="291" spans="1:5" ht="56.95" customHeight="1" x14ac:dyDescent="0.25">
      <c r="A291" s="245" t="s">
        <v>430</v>
      </c>
      <c r="B291" s="245" t="str">
        <f>VLOOKUP($A291,Questions!$A$3:$X$333,2,0)&amp;""</f>
        <v>Please describe how you validate user inputs.</v>
      </c>
      <c r="C291" s="245" t="str">
        <f>VLOOKUP($A291,Questions!$A$3:$X$333,19,0)&amp;""</f>
        <v>This question helps institutions assess whether the solution protects against anomalous, malicious, or sensitive inputs that could compromise AI features. Input validation supports data integrity, incident prevention, and compliance with FERPA, GDPR, and state privacy and cybersecurity laws.</v>
      </c>
      <c r="D291" s="245" t="str">
        <f>VLOOKUP($A291,Questions!$A$3:$X$333,20,0)&amp;""</f>
        <v>If the vendor’s response is unclear, the institution should ask how anomalous or malicious inputs are detected, whether sensitive data is filtered, and where validation occurs (client-side, server-side, or within the AI model). Institutions may also request details on alerting, logging, and safeguards such as rate limiting or input sanitization.</v>
      </c>
    </row>
    <row r="292" spans="1:5" ht="71.2" customHeight="1" x14ac:dyDescent="0.25">
      <c r="A292" s="245" t="s">
        <v>432</v>
      </c>
      <c r="B292" s="245" t="str">
        <f>VLOOKUP($A292,Questions!$A$3:$X$333,2,0)&amp;""</f>
        <v>Do you plan for and mitigate supply-chain risk related to your AI features?</v>
      </c>
      <c r="C292" s="245" t="str">
        <f>VLOOKUP($A292,Questions!$A$3:$X$333,19,0)&amp;""</f>
        <v>This question helps institutions assess whether vendors manage supply chain risks in their AI features, which often rely on third-party models, libraries, and APIs. Institutions need assurance that vendors use practices such as SAST, SBOM, and ongoing monitoring to address vulnerabilities, while aligning with frameworks such as NIST AI RMF, NIST CSF, and Executive Order 14028.</v>
      </c>
      <c r="D292" s="245" t="str">
        <f>VLOOKUP($A292,Questions!$A$3:$X$333,20,0)&amp;""</f>
        <v>If the vendor’s response is unclear, the institution should ask whether an SBOM is maintained for AI components, how often third-party models and libraries are reviewed for vulnerabilities, and whether SAST or other testing is performed. Institutions may also confirm whether the vendor’s practices align with NIST AI RMF, NIST CSF, or Executive Order 14028 requirements.</v>
      </c>
    </row>
    <row r="293" spans="1:5" ht="37" customHeight="1" x14ac:dyDescent="0.25">
      <c r="A293" s="28" t="str">
        <f>VLOOKUP(LEFT($A294,4),'Auto Responses'!$N$4:$O$38,2,0)&amp;""</f>
        <v xml:space="preserve"> AI Machine Learning</v>
      </c>
      <c r="B293" s="28"/>
      <c r="C293" s="244" t="str">
        <f>Questions!$S$2</f>
        <v>Reason for Question</v>
      </c>
      <c r="D293" s="244" t="str">
        <f>Questions!$T$2</f>
        <v>Follow-Up Inquiries/Responses</v>
      </c>
    </row>
    <row r="294" spans="1:5" ht="100" customHeight="1" x14ac:dyDescent="0.25">
      <c r="A294" s="245" t="s">
        <v>434</v>
      </c>
      <c r="B294" s="245" t="str">
        <f>VLOOKUP($A294,Questions!$A$3:$X$333,2,0)&amp;""</f>
        <v>Do you separate ML training data from your ML solution data?*</v>
      </c>
      <c r="C294" s="245" t="str">
        <f>VLOOKUP($A294,Questions!$A$3:$X$333,19,0)&amp;""</f>
        <v>This question helps institutions determine whether operational data provided through the solution is kept separate from machine learning training data. Without this separation, institutional data could be inadvertently incorporated into global or shared models, creating risks of data leakage, misuse, or exposure to other customers. Ensuring separation also supports compliance with privacy and security requirements under FERPA, GDPR, and state data protection laws and gives institutions control over whether their data may be used for training or model improvement.</v>
      </c>
      <c r="D294" s="245" t="str">
        <f>VLOOKUP($A294,Questions!$A$3:$X$333,20,0)&amp;""</f>
        <v>If the vendor’s response is unclear, the institution should ask how data is flagged or excluded from training, whether customer data is ever used in shared/global models, and what opt-out mechanisms are available. Institutions may also request details on data environments used for training versus production.</v>
      </c>
    </row>
    <row r="295" spans="1:5" ht="42.75" customHeight="1" x14ac:dyDescent="0.25">
      <c r="A295" s="245" t="s">
        <v>436</v>
      </c>
      <c r="B295" s="245" t="str">
        <f>VLOOKUP($A295,Questions!$A$3:$X$333,2,0)&amp;""</f>
        <v>Do you authenticate and verify your ML model's feedback?*</v>
      </c>
      <c r="C295" s="245" t="str">
        <f>VLOOKUP($A295,Questions!$A$3:$X$333,19,0)&amp;""</f>
        <v>Verifying ML model feedback helps prevent skewing attacks that could distort predictions or reduce reliability.</v>
      </c>
      <c r="D295" s="245" t="str">
        <f>VLOOKUP($A295,Questions!$A$3:$X$333,20,0)&amp;""</f>
        <v>Understand whether any other controls or processes are in place that would mitigate the risk of the vendor not doing the authentication or verification. How does the vendor perform trigger-sweep evaluations?</v>
      </c>
    </row>
    <row r="296" spans="1:5" ht="28.5" customHeight="1" x14ac:dyDescent="0.25">
      <c r="A296" s="245" t="s">
        <v>438</v>
      </c>
      <c r="B296" s="245" t="str">
        <f>VLOOKUP($A296,Questions!$A$3:$X$333,2,0)&amp;""</f>
        <v>Is your ML training data vetted, validated, and verified before training the solution's AI model?</v>
      </c>
      <c r="C296" s="245" t="str">
        <f>VLOOKUP($A296,Questions!$A$3:$X$333,19,0)&amp;""</f>
        <v>This process can reduce the risk of errors or bias, as well as poor data quality undermining the model's accuracy and integrity.</v>
      </c>
      <c r="D296" s="245" t="str">
        <f>VLOOKUP($A296,Questions!$A$3:$X$333,20,0)&amp;""</f>
        <v>What other controls are in place as a substitute to this process? If not all steps are complete, what part of the process is currently being done?</v>
      </c>
    </row>
    <row r="297" spans="1:5" ht="56.95" customHeight="1" x14ac:dyDescent="0.25">
      <c r="A297" s="245" t="s">
        <v>440</v>
      </c>
      <c r="B297" s="245" t="str">
        <f>VLOOKUP($A297,Questions!$A$3:$X$333,2,0)&amp;""</f>
        <v>Is your ML training data monitored and audited?</v>
      </c>
      <c r="C297" s="245" t="str">
        <f>VLOOKUP($A297,Questions!$A$3:$X$333,19,0)&amp;""</f>
        <v>Training data can be targeted by attackers to influence the ML model’s behavior in harmful ways.</v>
      </c>
      <c r="D297" s="245" t="str">
        <f>VLOOKUP($A297,Questions!$A$3:$X$333,20,0)&amp;""</f>
        <v>Understand whether any other controls or processes are in place that would mitigate the risk of training data being manipulated by attackers? Do you audit for trojan/backdoor patterns? How do you protect against malicious code injection when using this ML tool for coding? Are trend, alerts flag, rare-token spikes monitored?</v>
      </c>
    </row>
    <row r="298" spans="1:5" ht="28.5" customHeight="1" x14ac:dyDescent="0.25">
      <c r="A298" s="245" t="s">
        <v>442</v>
      </c>
      <c r="B298" s="245" t="str">
        <f>VLOOKUP($A298,Questions!$A$3:$X$333,2,0)&amp;""</f>
        <v>Have you limited access to your ML training data to only staff with an explicit business need?</v>
      </c>
      <c r="C298" s="245" t="str">
        <f>VLOOKUP($A298,Questions!$A$3:$X$333,19,0)&amp;""</f>
        <v>Training data can be targeted by attackers to influence the ML model’s behavior in harmful ways.</v>
      </c>
      <c r="D298" s="245" t="str">
        <f>VLOOKUP($A298,Questions!$A$3:$X$333,20,0)&amp;""</f>
        <v/>
      </c>
    </row>
    <row r="299" spans="1:5" ht="36" customHeight="1" x14ac:dyDescent="0.25">
      <c r="A299" s="245" t="s">
        <v>444</v>
      </c>
      <c r="B299" s="245" t="str">
        <f>VLOOKUP($A299,Questions!$A$3:$X$333,2,0)&amp;""</f>
        <v>Have you implemented adversarial training or other model defense mechanisms to protect your ML-related features?</v>
      </c>
      <c r="C299" s="245" t="str">
        <f>VLOOKUP($A299,Questions!$A$3:$X$333,19,0)&amp;""</f>
        <v>Adversarial training and defenses help keep models resilient against manipulation and evasion attacks.</v>
      </c>
      <c r="D299" s="245" t="str">
        <f>VLOOKUP($A299,Questions!$A$3:$X$333,20,0)&amp;""</f>
        <v>What adversarial training is performed on the ML? What defense mechanisms are incorporated into the ML? How is the input validated for the ML?</v>
      </c>
    </row>
    <row r="300" spans="1:5" ht="58.75" customHeight="1" x14ac:dyDescent="0.25">
      <c r="A300" s="245" t="s">
        <v>446</v>
      </c>
      <c r="B300" s="245" t="str">
        <f>VLOOKUP($A300,Questions!$A$3:$X$333,2,0)&amp;""</f>
        <v>Do you make your ML model transparent through documentation and log inputs and outputs?</v>
      </c>
      <c r="C300" s="245" t="str">
        <f>VLOOKUP($A300,Questions!$A$3:$X$333,19,0)&amp;""</f>
        <v>This process helps ensure accountability and detect misuse or anomalies.</v>
      </c>
      <c r="D300" s="245" t="str">
        <f>VLOOKUP($A300,Questions!$A$3:$X$333,20,0)&amp;""</f>
        <v>How long are input/output logs retained, and how is log data protected? How often are transparency and logging processes reviewed or updated? Do logs enable post-hoc trigger correlation?</v>
      </c>
    </row>
    <row r="301" spans="1:5" ht="47.95" customHeight="1" x14ac:dyDescent="0.25">
      <c r="A301" s="245" t="s">
        <v>448</v>
      </c>
      <c r="B301" s="245" t="str">
        <f>VLOOKUP($A301,Questions!$A$3:$X$333,2,0)&amp;""</f>
        <v>Do you watermark your ML training data?</v>
      </c>
      <c r="C301" s="245" t="str">
        <f>VLOOKUP($A301,Questions!$A$3:$X$333,19,0)&amp;""</f>
        <v>Watermarking training data supports traceability, making it easier to detect misuse and respond to incidents.</v>
      </c>
      <c r="D301" s="245" t="str">
        <f>VLOOKUP($A301,Questions!$A$3:$X$333,20,0)&amp;""</f>
        <v>Are all training datasets watermarked, or only specific subsets? Are there any policies, procedures, or controls in place that would serve as substitutes or compensating measures for this practice?</v>
      </c>
    </row>
    <row r="302" spans="1:5" ht="38.950000000000003" customHeight="1" x14ac:dyDescent="0.25">
      <c r="A302" s="28" t="str">
        <f>VLOOKUP(LEFT($A303,4),'Auto Responses'!$N$4:$O$38,2,0)&amp;""</f>
        <v xml:space="preserve"> AI Large Language Model (LLM)</v>
      </c>
      <c r="B302" s="28"/>
      <c r="C302" s="244" t="str">
        <f>Questions!$S$2</f>
        <v>Reason for Question</v>
      </c>
      <c r="D302" s="244" t="str">
        <f>Questions!$T$2</f>
        <v>Follow-Up Inquiries/Responses</v>
      </c>
    </row>
    <row r="303" spans="1:5" ht="40.75" customHeight="1" x14ac:dyDescent="0.25">
      <c r="A303" s="245" t="s">
        <v>450</v>
      </c>
      <c r="B303" s="245" t="str">
        <f>VLOOKUP($A303,Questions!$A$3:$X$333,2,0)&amp;""</f>
        <v>Do you limit your solution's LLM privileges by default?*</v>
      </c>
      <c r="C303" s="245" t="str">
        <f>VLOOKUP($A303,Questions!$A$3:$X$333,19,0)&amp;""</f>
        <v>This question addresses misuse, exfiltration/change risk, and over-privileged behavior. It supports accountable operations and auditability.</v>
      </c>
      <c r="D303" s="245" t="str">
        <f>VLOOKUP($A303,Questions!$A$3:$X$333,20,0)&amp;""</f>
        <v>Is the LLM's API token unique? How do you segregate external content from user prompts? Do you manually monitor LLM input and output periodically?</v>
      </c>
    </row>
    <row r="304" spans="1:5" ht="54" customHeight="1" x14ac:dyDescent="0.25">
      <c r="A304" s="245" t="s">
        <v>451</v>
      </c>
      <c r="B304" s="245" t="str">
        <f>VLOOKUP($A304,Questions!$A$3:$X$333,2,0)&amp;""</f>
        <v>Is your LLM training data vetted, validated, and verified before training the solution's AI model?*</v>
      </c>
      <c r="C304" s="245" t="str">
        <f>VLOOKUP($A304,Questions!$A$3:$X$333,19,0)&amp;""</f>
        <v>Assures lawful, ethical, and auditable data use while reducing IP and privacy risk. This is key to trustworthy AI and effective audits.</v>
      </c>
      <c r="D304" s="245" t="str">
        <f>VLOOKUP($A304,Questions!$A$3:$X$333,20,0)&amp;""</f>
        <v>Request a dataset register with provenance records, license documentation, and change-control history. Request sample outputs of PII scrubbing/anonymization processes, results of bias/safety evaluations, and records of dataset refresh or retirement events.</v>
      </c>
      <c r="E304" s="46" t="s">
        <v>660</v>
      </c>
    </row>
    <row r="305" spans="1:5" ht="64" customHeight="1" x14ac:dyDescent="0.25">
      <c r="A305" s="245" t="s">
        <v>452</v>
      </c>
      <c r="B305" s="245" t="str">
        <f>VLOOKUP($A305,Questions!$A$3:$X$333,2,0)&amp;""</f>
        <v>Do any actions taken by your solution's LLM features or plugins require human intervention?*</v>
      </c>
      <c r="C305" s="245" t="str">
        <f>VLOOKUP($A305,Questions!$A$3:$X$333,19,0)&amp;""</f>
        <v>Prevents autonomous risky actions or misconfigurations and enforces accountability. This limits excessive agency.</v>
      </c>
      <c r="D305" s="245" t="str">
        <f>VLOOKUP($A305,Questions!$A$3:$X$333,20,0)&amp;""</f>
        <v>Ask which actions the LLM can trigger, what approvals are required, and how approvals are logged. Request RBAC matrices showing approver roles, sample approval/denial tickets, and audit logs of LLM-initiated actions with human overrides. Request rollback playbooks, incident reports of missteps caught by HITL, and evidence of periodic control testing.</v>
      </c>
    </row>
    <row r="306" spans="1:5" ht="52.55" customHeight="1" x14ac:dyDescent="0.25">
      <c r="A306" s="245" t="s">
        <v>453</v>
      </c>
      <c r="B306" s="245" t="str">
        <f>VLOOKUP($A306,Questions!$A$3:$X$333,2,0)&amp;""</f>
        <v>Do you limit multiple LLM model plugins being called as part of a single input?*</v>
      </c>
      <c r="C306" s="245" t="str">
        <f>VLOOKUP($A306,Questions!$A$3:$X$333,19,0)&amp;""</f>
        <v>Reduces supply-chain and prompt-injection risk, controls attack surface, and clarifies accountability. Aligns with governance expectations.</v>
      </c>
      <c r="D306" s="245" t="str">
        <f>VLOOKUP($A306,Questions!$A$3:$X$333,20,0)&amp;""</f>
        <v>Request a list of all plugins/tools callable by the LLM and the allow-listing criteria/review cadence. Ask for the validation approach, sandbox/egress rules, and test evidence.</v>
      </c>
    </row>
    <row r="307" spans="1:5" ht="78.05" customHeight="1" x14ac:dyDescent="0.25">
      <c r="A307" s="245" t="s">
        <v>454</v>
      </c>
      <c r="B307" s="245" t="str">
        <f>VLOOKUP($A307,Questions!$A$3:$X$333,2,0)&amp;""</f>
        <v>Do you limit your solution's LLM resource use per request, per step, and per action?</v>
      </c>
      <c r="C307" s="245" t="str">
        <f>VLOOKUP($A307,Questions!$A$3:$X$333,19,0)&amp;""</f>
        <v>Prevents denial-of-service and cost overruns from excessive or malicious consumption. Demonstrates managed, measurable operations.</v>
      </c>
      <c r="D307" s="245" t="str">
        <f>VLOOKUP($A307,Questions!$A$3:$X$333,20,0)&amp;""</f>
        <v>Request current default versus maximum token/CPU/memory quotas per tenant, monitoring dashboards of usage, and alerts or incidents where throttling was triggered. Ask about runbooks for resource spikes, evidence of recent resource reviews, and escalation paths.</v>
      </c>
    </row>
    <row r="308" spans="1:5" ht="62.2" customHeight="1" x14ac:dyDescent="0.25">
      <c r="A308" s="245" t="s">
        <v>455</v>
      </c>
      <c r="B308" s="245" t="str">
        <f>VLOOKUP($A308,Questions!$A$3:$X$333,2,0)&amp;""</f>
        <v>Do you leverage LLM model tuning or other model validation mechanisms?</v>
      </c>
      <c r="C308" s="245" t="str">
        <f>VLOOKUP($A308,Questions!$A$3:$X$333,19,0)&amp;""</f>
        <v>Mitigates hallucinations and ensures decisions rely on verifiable information. Supports trustworthy outcomes and reduces downstream misuse.</v>
      </c>
      <c r="D308" s="245" t="str">
        <f>VLOOKUP($A308,Questions!$A$3:$X$333,20,0)&amp;""</f>
        <v>Request benchmark and evaluation results with acceptance thresholds, along with logs or reports from fact-checking pipelines, retrieval-augmented validation, or citation verification. Include any red-team or adversarial testing results, records of human review for high-risk outputs, and the release gating criteria tied to evaluation outcomes.</v>
      </c>
    </row>
    <row r="309" spans="1:5" ht="41.25" customHeight="1" x14ac:dyDescent="0.25">
      <c r="A309" s="245" t="s">
        <v>535</v>
      </c>
      <c r="B309" s="245" t="str">
        <f>VLOOKUP($A309,Questions!$A$3:$X$333,2,0)&amp;""</f>
        <v>Will data be collected from or processed in or stored in China?</v>
      </c>
      <c r="C309" s="245" t="str">
        <f>VLOOKUP($A309,Questions!$A$3:$X$333,19,0)&amp;""</f>
        <v>Understanding whether the vendor processes data in China may help with institutional PIPL compliance.</v>
      </c>
      <c r="D309" s="245" t="str">
        <f>VLOOKUP($A309,Questions!$A$3:$X$333,20,0)&amp;""</f>
        <v>If institution's intended use includes targeting of data subjects in China and if vendor marks "no," institution might want to follow up to clarify data collected.</v>
      </c>
    </row>
    <row r="310" spans="1:5" ht="34.549999999999997" customHeight="1" x14ac:dyDescent="0.25">
      <c r="A310" s="245" t="s">
        <v>537</v>
      </c>
      <c r="B310" s="245" t="str">
        <f>VLOOKUP($A310,Questions!$A$3:$X$333,2,0)&amp;""</f>
        <v>Do you comply with PIPL security, privacy, and data localization requirements?</v>
      </c>
      <c r="C310" s="245" t="str">
        <f>VLOOKUP($A310,Questions!$A$3:$X$333,19,0)&amp;""</f>
        <v>Vendors targeting services in China should have the ability to comply with PIPL requirements.</v>
      </c>
      <c r="D310" s="245" t="str">
        <f>VLOOKUP($A310,Questions!$A$3:$X$333,20,0)&amp;""</f>
        <v/>
      </c>
      <c r="E310" s="46" t="s">
        <v>660</v>
      </c>
    </row>
    <row r="311" spans="1:5" ht="18" customHeight="1" x14ac:dyDescent="0.25">
      <c r="A311" s="28" t="str">
        <f>VLOOKUP(LEFT($A312,4),'Auto Responses'!$N$4:$O$38,2,0)&amp;""</f>
        <v xml:space="preserve"> General Privacy</v>
      </c>
      <c r="B311" s="28"/>
      <c r="C311" s="244" t="str">
        <f>Questions!$S$2</f>
        <v>Reason for Question</v>
      </c>
      <c r="D311" s="244" t="str">
        <f>Questions!$T$2</f>
        <v>Follow-Up Inquiries/Responses</v>
      </c>
    </row>
    <row r="312" spans="1:5" ht="28.5" customHeight="1" x14ac:dyDescent="0.25">
      <c r="A312" s="245" t="s">
        <v>458</v>
      </c>
      <c r="B312" s="245" t="str">
        <f>VLOOKUP($A312,Questions!$A$3:$X$333,2,0)&amp;""</f>
        <v>Does your solution process FERPA-related data?</v>
      </c>
      <c r="C312" s="245" t="str">
        <f>VLOOKUP($A312,Questions!$A$3:$X$333,19,0)&amp;""</f>
        <v>This question will help the institution gain an understanding of the types of data processed by this product or service.</v>
      </c>
      <c r="D312" s="245" t="str">
        <f>VLOOKUP($A312,Questions!$A$3:$X$333,20,0)&amp;""</f>
        <v>Will data be re-disclosed and/or used for any purpose other than directly providing the service, including quality assurance or marketing?</v>
      </c>
    </row>
    <row r="313" spans="1:5" ht="28.5" customHeight="1" x14ac:dyDescent="0.25">
      <c r="A313" s="245" t="s">
        <v>460</v>
      </c>
      <c r="B313" s="245" t="str">
        <f>VLOOKUP($A313,Questions!$A$3:$X$333,2,0)&amp;""</f>
        <v>Does your solution process GDPR-related or PIPL-related data?</v>
      </c>
      <c r="C313" s="245" t="str">
        <f>VLOOKUP($A313,Questions!$A$3:$X$333,19,0)&amp;""</f>
        <v>This question will help the institution gain an understanding of the types of data processed by this product or service.</v>
      </c>
      <c r="D313" s="245" t="str">
        <f>VLOOKUP($A313,Questions!$A$3:$X$333,20,0)&amp;""</f>
        <v/>
      </c>
    </row>
    <row r="314" spans="1:5" ht="28.5" customHeight="1" x14ac:dyDescent="0.25">
      <c r="A314" s="245" t="s">
        <v>462</v>
      </c>
      <c r="B314" s="245" t="str">
        <f>VLOOKUP($A314,Questions!$A$3:$X$333,2,0)&amp;""</f>
        <v>Does your solution process personal data regulated by state law(s) (e.g., CCPA)?</v>
      </c>
      <c r="C314" s="245" t="str">
        <f>VLOOKUP($A314,Questions!$A$3:$X$333,19,0)&amp;""</f>
        <v>This question will help the institution gain an understanding of the types of data processed by this product or service.</v>
      </c>
      <c r="D314" s="245" t="str">
        <f>VLOOKUP($A314,Questions!$A$3:$X$333,20,0)&amp;""</f>
        <v/>
      </c>
    </row>
    <row r="315" spans="1:5" ht="28.5" customHeight="1" x14ac:dyDescent="0.25">
      <c r="A315" s="245" t="s">
        <v>464</v>
      </c>
      <c r="B315" s="245" t="str">
        <f>VLOOKUP($A315,Questions!$A$3:$X$333,2,0)&amp;""</f>
        <v>Does your solution process user-provided data that may contain regulated information?</v>
      </c>
      <c r="C315" s="245" t="str">
        <f>VLOOKUP($A315,Questions!$A$3:$X$333,19,0)&amp;""</f>
        <v>This question will help the institution gain an understanding of the types of data processed by this product or service.</v>
      </c>
      <c r="D315" s="245" t="str">
        <f>VLOOKUP($A315,Questions!$A$3:$X$333,20,0)&amp;""</f>
        <v/>
      </c>
    </row>
    <row r="316" spans="1:5" ht="43.55" customHeight="1" x14ac:dyDescent="0.25">
      <c r="A316" s="245" t="s">
        <v>466</v>
      </c>
      <c r="B316" s="245" t="str">
        <f>VLOOKUP($A316,Questions!$A$3:$X$333,2,0)&amp;""</f>
        <v>Web Link to Product/Service Privacy Notice</v>
      </c>
      <c r="C316" s="245" t="str">
        <f>VLOOKUP($A316,Questions!$A$3:$X$333,19,0)&amp;""</f>
        <v>To ensure transparency and verify the vendor provides accessible privacy documentation that institutions can review and share with stakeholders.</v>
      </c>
      <c r="D316" s="245" t="str">
        <f>VLOOKUP($A316,Questions!$A$3:$X$333,20,0)&amp;""</f>
        <v>Please provide the direct URL to your privacy policy and confirm how frequently it is reviewed and updated.</v>
      </c>
    </row>
    <row r="317" spans="1:5" ht="18" customHeight="1" x14ac:dyDescent="0.25">
      <c r="A317" s="28" t="str">
        <f>VLOOKUP(LEFT($A318,4),'Auto Responses'!$N$4:$O$38,2,0)&amp;""</f>
        <v xml:space="preserve"> Privacy-Specific Company Details</v>
      </c>
      <c r="B317" s="28"/>
      <c r="C317" s="244" t="str">
        <f>Questions!$S$2</f>
        <v>Reason for Question</v>
      </c>
      <c r="D317" s="244" t="str">
        <f>Questions!$T$2</f>
        <v>Follow-Up Inquiries/Responses</v>
      </c>
    </row>
    <row r="318" spans="1:5" ht="58.75" customHeight="1" x14ac:dyDescent="0.25">
      <c r="A318" s="245" t="s">
        <v>468</v>
      </c>
      <c r="B318" s="245" t="str">
        <f>VLOOKUP($A318,Questions!$A$3:$X$333,2,0)&amp;""</f>
        <v>Have you had a personal data breach in the past three years that involved reporting to a governmental agency, notice to individuals (including voluntary notice), or notice to another organization or institution?*</v>
      </c>
      <c r="C318" s="245" t="str">
        <f>VLOOKUP($A318,Questions!$A$3:$X$333,19,0)&amp;""</f>
        <v>Having a previous data breach can indicate a level of risk that will indicate that the instituion should further investigate changes made after the breach.</v>
      </c>
      <c r="D318" s="245" t="str">
        <f>VLOOKUP($A318,Questions!$A$3:$X$333,20,0)&amp;""</f>
        <v/>
      </c>
    </row>
    <row r="319" spans="1:5" ht="39.799999999999997" customHeight="1" x14ac:dyDescent="0.25">
      <c r="A319" s="245" t="s">
        <v>470</v>
      </c>
      <c r="B319" s="245" t="str">
        <f>VLOOKUP($A319,Questions!$A$3:$X$333,2,0)&amp;""</f>
        <v>Use this area to share information about your privacy practices that will assist those who are assessing your company data privacy program.*</v>
      </c>
      <c r="C319" s="245" t="str">
        <f>VLOOKUP($A319,Questions!$A$3:$X$333,19,0)&amp;""</f>
        <v>To gather voluntary disclosures that provide additional context beyond required responses, helping assessors understand the vendor's privacy culture and proactive commitment to data protection.</v>
      </c>
      <c r="D319" s="245" t="str">
        <f>VLOOKUP($A319,Questions!$A$3:$X$333,20,0)&amp;""</f>
        <v/>
      </c>
    </row>
    <row r="320" spans="1:5" ht="37" customHeight="1" x14ac:dyDescent="0.25">
      <c r="A320" s="245" t="s">
        <v>472</v>
      </c>
      <c r="B320" s="245" t="str">
        <f>VLOOKUP($A320,Questions!$A$3:$X$333,2,0)&amp;""</f>
        <v>Have you had any violations of your internal privacy policies or violations of applicable privacy law in the past 36 months?</v>
      </c>
      <c r="C320" s="245" t="str">
        <f>VLOOKUP($A320,Questions!$A$3:$X$333,19,0)&amp;""</f>
        <v>This question solicits information about internal privacy policy violations and/or violations of applicable privacy law in the past three years.</v>
      </c>
      <c r="D320" s="245" t="str">
        <f>VLOOKUP($A320,Questions!$A$3:$X$333,20,0)&amp;""</f>
        <v/>
      </c>
    </row>
    <row r="321" spans="1:5" ht="40.75" customHeight="1" x14ac:dyDescent="0.25">
      <c r="A321" s="245" t="s">
        <v>474</v>
      </c>
      <c r="B321" s="245" t="str">
        <f>VLOOKUP($A321,Questions!$A$3:$X$333,2,0)&amp;""</f>
        <v>Do you have a dedicated data privacy staff or office?</v>
      </c>
      <c r="C321" s="245" t="str">
        <f>VLOOKUP($A321,Questions!$A$3:$X$333,19,0)&amp;""</f>
        <v>Any solution provider processing protected student data should have resources/staff dedicated to the protection of the data.</v>
      </c>
      <c r="D321" s="245" t="str">
        <f>VLOOKUP($A321,Questions!$A$3:$X$333,20,0)&amp;""</f>
        <v/>
      </c>
    </row>
    <row r="322" spans="1:5" ht="35.200000000000003" customHeight="1" x14ac:dyDescent="0.25">
      <c r="A322" s="28" t="str">
        <f>VLOOKUP(LEFT($A323,4),'Auto Responses'!$N$4:$O$38,2,0)&amp;""</f>
        <v xml:space="preserve"> Privacy-Specific Documentation</v>
      </c>
      <c r="B322" s="28"/>
      <c r="C322" s="244" t="str">
        <f>Questions!$S$2</f>
        <v>Reason for Question</v>
      </c>
      <c r="D322" s="244" t="str">
        <f>Questions!$T$2</f>
        <v>Follow-Up Inquiries/Responses</v>
      </c>
    </row>
    <row r="323" spans="1:5" ht="33.75" customHeight="1" x14ac:dyDescent="0.25">
      <c r="A323" s="245" t="s">
        <v>476</v>
      </c>
      <c r="B323" s="245" t="str">
        <f>VLOOKUP($A323,Questions!$A$3:$X$333,2,0)&amp;""</f>
        <v>If you have completed a SOC 2 audit, does it include the Privacy Trust Service Principle?</v>
      </c>
      <c r="C323" s="245" t="str">
        <f>VLOOKUP($A323,Questions!$A$3:$X$333,19,0)&amp;""</f>
        <v>This is specifically asking for the Privacy Trust Service Principle, which is not always included in a SOC 2 audit.</v>
      </c>
      <c r="D323" s="245" t="str">
        <f>VLOOKUP($A323,Questions!$A$3:$X$333,20,0)&amp;""</f>
        <v/>
      </c>
    </row>
    <row r="324" spans="1:5" ht="78.05" customHeight="1" x14ac:dyDescent="0.25">
      <c r="A324" s="245" t="s">
        <v>477</v>
      </c>
      <c r="B324" s="245" t="str">
        <f>VLOOKUP($A324,Questions!$A$3:$X$333,2,0)&amp;""</f>
        <v>Do you conform with a specific industry-standard privacy framework (e.g., NIST Privacy Framework, GDPR, ISO 27701)?</v>
      </c>
      <c r="C324" s="245" t="str">
        <f>VLOOKUP($A324,Questions!$A$3:$X$333,19,0)&amp;""</f>
        <v>Conformance with industry privacy frameworks can demonstrate an organization's privacy posture and can provide clients a sense of comfort as to the organization's commitment to protection of personal data.</v>
      </c>
      <c r="D324" s="245" t="str">
        <f>VLOOKUP($A324,Questions!$A$3:$X$333,20,0)&amp;""</f>
        <v>If the organization relies on more than one framework or only on portions of a framework, has this been mapped to the Security Controls Framework? If so, please provide a copy of the mapping used.</v>
      </c>
    </row>
    <row r="325" spans="1:5" ht="98.2" customHeight="1" x14ac:dyDescent="0.25">
      <c r="A325" s="245" t="s">
        <v>479</v>
      </c>
      <c r="B325" s="245" t="str">
        <f>VLOOKUP($A325,Questions!$A$3:$X$333,2,0)&amp;""</f>
        <v>Does your employee onboarding and offboarding policy include training of employees on information security and data privacy?</v>
      </c>
      <c r="C325" s="245" t="str">
        <f>VLOOKUP($A325,Questions!$A$3:$X$333,19,0)&amp;""</f>
        <v>It is important that new employees be informed of organizational and individual expectations, obligations, and processes for protecting the privacy of personal data entrusted to your organization. It is equally important to ensure departing employees are informed of expectations and thier obligations to maintain protection and privacy of personal data they may have been privy to in the course of their employment with your organization.</v>
      </c>
      <c r="D325" s="245" t="str">
        <f>VLOOKUP($A325,Questions!$A$3:$X$333,20,0)&amp;""</f>
        <v>If training is provided to specific employee groups only, please provide information as to which groups and an overview of the training for each group.</v>
      </c>
    </row>
    <row r="326" spans="1:5" ht="20.95" customHeight="1" x14ac:dyDescent="0.25">
      <c r="A326" s="28" t="str">
        <f>VLOOKUP(LEFT($A327,4),'Auto Responses'!$N$4:$O$38,2,0)&amp;""</f>
        <v xml:space="preserve"> Privacy of Third Parties</v>
      </c>
      <c r="B326" s="28"/>
      <c r="C326" s="244" t="str">
        <f>Questions!$S$2</f>
        <v>Reason for Question</v>
      </c>
      <c r="D326" s="244" t="str">
        <f>Questions!$T$2</f>
        <v>Follow-Up Inquiries/Responses</v>
      </c>
      <c r="E326" s="46" t="s">
        <v>660</v>
      </c>
    </row>
    <row r="327" spans="1:5" ht="56.95" customHeight="1" x14ac:dyDescent="0.25">
      <c r="A327" s="245" t="s">
        <v>481</v>
      </c>
      <c r="B327" s="245" t="str">
        <f>VLOOKUP($A327,Questions!$A$3:$X$333,2,0)&amp;""</f>
        <v>Do you have contractual agreements with third parties that require them to maintain standards and to comply with all regulatory requirements?*</v>
      </c>
      <c r="C327" s="245" t="str">
        <f>VLOOKUP($A327,Questions!$A$3:$X$333,19,0)&amp;""</f>
        <v>Inclusion of language in contractual agreements ensures third parties are aware of and have agreed to their obligations to maintain standards and comply with all regulatory requirements in regards to protection of personal data they handle on behalf of the organization.</v>
      </c>
      <c r="D327" s="245" t="str">
        <f>VLOOKUP($A327,Questions!$A$3:$X$333,20,0)&amp;""</f>
        <v/>
      </c>
    </row>
    <row r="328" spans="1:5" ht="129.80000000000001" customHeight="1" x14ac:dyDescent="0.25">
      <c r="A328" s="245" t="s">
        <v>483</v>
      </c>
      <c r="B328" s="245" t="str">
        <f>VLOOKUP($A328,Questions!$A$3:$X$333,2,0)&amp;""</f>
        <v>Do you perform privacy impact assesments of third parties that collect, process, or have access to personal data to ensure they meet industry and regulatory standards and to mitigate harmful, unethical, or discriminatory impacts on data subjects?</v>
      </c>
      <c r="C328" s="245" t="str">
        <f>VLOOKUP($A328,Questions!$A$3:$X$333,19,0)&amp;""</f>
        <v>The organization providing a product or service cannot reasonably claim it appropriately protects privacy of information entrusted to it if it relies on third parties or subprocessors that do not likewise meet or exceed the claimed levels of protection.</v>
      </c>
      <c r="D328" s="245" t="str">
        <f>VLOOKUP($A328,Questions!$A$3:$X$333,20,0)&amp;""</f>
        <v>If answer is "YES"...
Provide a list of third parties that were subject to a privacy impact assessment, the jurisdiction within which they operate, and the corresponding industry and regulatory standards for each.
If answer is "NO"…
If there are no plans to perform data privacy assessments of third parties, please explain any compensating measures or controls your organization relies on to ensure the privacy and security of client personal data entrusted to your organization.</v>
      </c>
    </row>
    <row r="329" spans="1:5" ht="18" customHeight="1" x14ac:dyDescent="0.25">
      <c r="A329" s="28" t="str">
        <f>VLOOKUP(LEFT($A330,4),'Auto Responses'!$N$4:$O$38,2,0)&amp;""</f>
        <v xml:space="preserve"> Privacy Change Management</v>
      </c>
      <c r="B329" s="28"/>
      <c r="C329" s="244" t="str">
        <f>Questions!$S$2</f>
        <v>Reason for Question</v>
      </c>
      <c r="D329" s="244" t="str">
        <f>Questions!$T$2</f>
        <v>Follow-Up Inquiries/Responses</v>
      </c>
    </row>
    <row r="330" spans="1:5" ht="42.9" customHeight="1" x14ac:dyDescent="0.25">
      <c r="A330" s="245" t="s">
        <v>485</v>
      </c>
      <c r="B330" s="245" t="str">
        <f>VLOOKUP($A330,Questions!$A$3:$X$333,2,0)&amp;""</f>
        <v>Does your change management process include privacy review and approval?</v>
      </c>
      <c r="C330" s="245" t="str">
        <f>VLOOKUP($A330,Questions!$A$3:$X$333,19,0)&amp;""</f>
        <v>It is important that change management not overlook any privacy considerations.</v>
      </c>
      <c r="D330" s="245" t="str">
        <f>VLOOKUP($A330,Questions!$A$3:$X$333,20,0)&amp;""</f>
        <v>If the answer is yes, describe the process; if the answer is no, describe plans to implement.</v>
      </c>
    </row>
    <row r="331" spans="1:5" ht="42.9" customHeight="1" x14ac:dyDescent="0.25">
      <c r="A331" s="245" t="s">
        <v>487</v>
      </c>
      <c r="B331" s="245" t="str">
        <f>VLOOKUP($A331,Questions!$A$3:$X$333,2,0)&amp;""</f>
        <v>Do you have policy and procedure, currently implemented, guiding how privacy risks are mitigated until they can be resolved?</v>
      </c>
      <c r="C331" s="245" t="str">
        <f>VLOOKUP($A331,Questions!$A$3:$X$333,19,0)&amp;""</f>
        <v>It is important to have a procedure in place to mitiage privacy risks as they come up.</v>
      </c>
      <c r="D331" s="245" t="str">
        <f>VLOOKUP($A331,Questions!$A$3:$X$333,20,0)&amp;""</f>
        <v>If the answer is yes, describe the process; if the answer is no, describe plans to implement.</v>
      </c>
    </row>
    <row r="332" spans="1:5" ht="18" customHeight="1" x14ac:dyDescent="0.25">
      <c r="A332" s="28" t="str">
        <f>VLOOKUP(LEFT($A333,4),'Auto Responses'!$N$4:$O$38,2,0)&amp;""</f>
        <v xml:space="preserve"> Privacy of Sensitive Data</v>
      </c>
      <c r="B332" s="28"/>
      <c r="C332" s="244" t="str">
        <f>Questions!$S$2</f>
        <v>Reason for Question</v>
      </c>
      <c r="D332" s="244" t="str">
        <f>Questions!$T$2</f>
        <v>Follow-Up Inquiries/Responses</v>
      </c>
    </row>
    <row r="333" spans="1:5" ht="42.9" customHeight="1" x14ac:dyDescent="0.25">
      <c r="A333" s="245" t="s">
        <v>489</v>
      </c>
      <c r="B333" s="245" t="str">
        <f>VLOOKUP($A333,Questions!$A$3:$X$333,2,0)&amp;""</f>
        <v>Do you collect, process, or store demographic information?*</v>
      </c>
      <c r="C333" s="245" t="str">
        <f>VLOOKUP($A333,Questions!$A$3:$X$333,19,0)&amp;""</f>
        <v>This data can be included in data sets that are deidentified but is sensitive data that could be reidentified if paired with other data points.</v>
      </c>
      <c r="D333" s="245" t="str">
        <f>VLOOKUP($A333,Questions!$A$3:$X$333,20,0)&amp;""</f>
        <v>Because of the nature of such data, it is important to have a full understanding of how the data is used and protected.</v>
      </c>
    </row>
    <row r="334" spans="1:5" ht="42.9" customHeight="1" x14ac:dyDescent="0.25">
      <c r="A334" s="245" t="s">
        <v>491</v>
      </c>
      <c r="B334" s="245" t="str">
        <f>VLOOKUP($A334,Questions!$A$3:$X$333,2,0)&amp;""</f>
        <v>Do you capture or create genetic, biometric, or behaviometric information (e.g., facial recognition or fingerprints)?*</v>
      </c>
      <c r="C334" s="245" t="str">
        <f>VLOOKUP($A334,Questions!$A$3:$X$333,19,0)&amp;""</f>
        <v>This data can be included in data sets that are deidentified but is sensitive data that could be reidentified if paired with other data points.</v>
      </c>
      <c r="D334" s="245" t="str">
        <f>VLOOKUP($A334,Questions!$A$3:$X$333,20,0)&amp;""</f>
        <v>Because of the nature of such data, it is important to have a full understanding of how the data is used and protected.</v>
      </c>
    </row>
    <row r="335" spans="1:5" ht="42.9" customHeight="1" x14ac:dyDescent="0.25">
      <c r="A335" s="245" t="s">
        <v>493</v>
      </c>
      <c r="B335" s="245" t="str">
        <f>VLOOKUP($A335,Questions!$A$3:$X$333,2,0)&amp;""</f>
        <v>Do you combine institutional data (including "de-identified," "anonymized," or otherwise masked data) with personal data from any other sources?*</v>
      </c>
      <c r="C335" s="245" t="str">
        <f>VLOOKUP($A335,Questions!$A$3:$X$333,19,0)&amp;""</f>
        <v>To identify potential re-identification risks and ensure the vendor doesn't merge institutional data with external datasets in ways that could compromise privacy protections or violate data use restrictions.</v>
      </c>
      <c r="D335" s="245" t="str">
        <f>VLOOKUP($A335,Questions!$A$3:$X$333,20,0)&amp;""</f>
        <v>If yes, describe what types of external data sources are combined with institutional data and for what purposes.</v>
      </c>
    </row>
    <row r="336" spans="1:5" ht="42.9" customHeight="1" x14ac:dyDescent="0.25">
      <c r="A336" s="245" t="s">
        <v>495</v>
      </c>
      <c r="B336" s="245" t="str">
        <f>VLOOKUP($A336,Questions!$A$3:$X$333,2,0)&amp;""</f>
        <v>Is institutional data coming into or going out of the United States at any point during collection, processing, storage, or archiving?</v>
      </c>
      <c r="C336" s="245" t="str">
        <f>VLOOKUP($A336,Questions!$A$3:$X$333,19,0)&amp;""</f>
        <v>To assess cross-border data transfer risks and ensure compliance with international privacy regulations including GDPR, data localization requirements, and data sovereignty considerations.</v>
      </c>
      <c r="D336" s="245" t="str">
        <f>VLOOKUP($A336,Questions!$A$3:$X$333,20,0)&amp;""</f>
        <v>If yes, identify which countries data flows to/from and what safeguards are in place (e.g., Standard Contractual Clauses, adequacy decisions).</v>
      </c>
    </row>
    <row r="337" spans="1:5" ht="42.9" customHeight="1" x14ac:dyDescent="0.25">
      <c r="A337" s="245" t="s">
        <v>497</v>
      </c>
      <c r="B337" s="245" t="str">
        <f>VLOOKUP($A337,Questions!$A$3:$X$333,2,0)&amp;""</f>
        <v>Do you capture device information (e.g., IP address, MAC address)?</v>
      </c>
      <c r="C337" s="245" t="str">
        <f>VLOOKUP($A337,Questions!$A$3:$X$333,19,0)&amp;""</f>
        <v>This question can clarify whether there are any indirect identifiers that don't appear to be readily identifiable but that could be identifiable in the event of unauthorized access or use.</v>
      </c>
      <c r="D337" s="245" t="str">
        <f>VLOOKUP($A337,Questions!$A$3:$X$333,20,0)&amp;""</f>
        <v/>
      </c>
    </row>
    <row r="338" spans="1:5" ht="42.9" customHeight="1" x14ac:dyDescent="0.25">
      <c r="A338" s="245" t="s">
        <v>499</v>
      </c>
      <c r="B338" s="245" t="str">
        <f>VLOOKUP($A338,Questions!$A$3:$X$333,2,0)&amp;""</f>
        <v>Does any part of this service/project involve a web/app tracking component (e.g., use of web-tracking pixels, cookies)?</v>
      </c>
      <c r="C338" s="245" t="str">
        <f>VLOOKUP($A338,Questions!$A$3:$X$333,19,0)&amp;""</f>
        <v>Web tracking can be used to identify users via their IP address, login information, browser information, etc.</v>
      </c>
      <c r="D338" s="245" t="str">
        <f>VLOOKUP($A338,Questions!$A$3:$X$333,20,0)&amp;""</f>
        <v/>
      </c>
      <c r="E338" s="46" t="s">
        <v>660</v>
      </c>
    </row>
    <row r="339" spans="1:5" ht="42.9" customHeight="1" x14ac:dyDescent="0.25">
      <c r="A339" s="245" t="s">
        <v>501</v>
      </c>
      <c r="B339" s="245" t="str">
        <f>VLOOKUP($A339,Questions!$A$3:$X$333,2,0)&amp;""</f>
        <v>Does your staff (or a third party) have access to institutional data (e.g., financial, PHI, or other sensitive information) through any means?</v>
      </c>
      <c r="C339" s="245" t="str">
        <f>VLOOKUP($A339,Questions!$A$3:$X$333,19,0)&amp;""</f>
        <v>Institutional data may be sensitive in nature and should only be accessed for legitimate business purposes.</v>
      </c>
      <c r="D339" s="245" t="str">
        <f>VLOOKUP($A339,Questions!$A$3:$X$333,20,0)&amp;""</f>
        <v/>
      </c>
    </row>
    <row r="340" spans="1:5" ht="42.9" customHeight="1" x14ac:dyDescent="0.25">
      <c r="A340" s="245" t="s">
        <v>503</v>
      </c>
      <c r="B340" s="245" t="str">
        <f>VLOOKUP($A340,Questions!$A$3:$X$333,2,0)&amp;""</f>
        <v>Will you handle personal data in a manner compliant with all relevant laws, regulations, and applicable institution policies?</v>
      </c>
      <c r="C340" s="245" t="str">
        <f>VLOOKUP($A340,Questions!$A$3:$X$333,19,0)&amp;""</f>
        <v>Personal data that is handled improperly or against law/regulation can have significant negative impact.</v>
      </c>
      <c r="D340" s="245" t="str">
        <f>VLOOKUP($A340,Questions!$A$3:$X$333,20,0)&amp;""</f>
        <v/>
      </c>
    </row>
    <row r="341" spans="1:5" ht="42.9" customHeight="1" x14ac:dyDescent="0.25">
      <c r="A341" s="28" t="str">
        <f>VLOOKUP(LEFT($A342,4),'Auto Responses'!$N$4:$O$38,2,0)&amp;""</f>
        <v xml:space="preserve"> Privacy Policies and Procedures</v>
      </c>
      <c r="B341" s="28"/>
      <c r="C341" s="244" t="str">
        <f>Questions!$S$2</f>
        <v>Reason for Question</v>
      </c>
      <c r="D341" s="244" t="str">
        <f>Questions!$T$2</f>
        <v>Follow-Up Inquiries/Responses</v>
      </c>
    </row>
    <row r="342" spans="1:5" ht="42.9" customHeight="1" x14ac:dyDescent="0.25">
      <c r="A342" s="245" t="s">
        <v>505</v>
      </c>
      <c r="B342" s="245" t="str">
        <f>VLOOKUP($A342,Questions!$A$3:$X$333,2,0)&amp;""</f>
        <v>Do you have a documented privacy management process?</v>
      </c>
      <c r="C342" s="245" t="str">
        <f>VLOOKUP($A342,Questions!$A$3:$X$333,19,0)&amp;""</f>
        <v>It's important for customers to know their data will remain private after being shared with the vendor.</v>
      </c>
      <c r="D342" s="245" t="str">
        <f>VLOOKUP($A342,Questions!$A$3:$X$333,20,0)&amp;""</f>
        <v>Are your internal privacy practices and obligations documented in internal corporate privacy policy/policies? Does the internal privacy policy explain your organization's policies and practices regarding collection of personal information and other data about individuals?</v>
      </c>
    </row>
    <row r="343" spans="1:5" ht="42.9" customHeight="1" x14ac:dyDescent="0.25">
      <c r="A343" s="245" t="s">
        <v>507</v>
      </c>
      <c r="B343" s="245" t="str">
        <f>VLOOKUP($A343,Questions!$A$3:$X$333,2,0)&amp;""</f>
        <v>Are privacy principles designed into the product lifecycle (i.e., privacy-by-design)?</v>
      </c>
      <c r="C343" s="245" t="str">
        <f>VLOOKUP($A343,Questions!$A$3:$X$333,19,0)&amp;""</f>
        <v>Building privacy principles into the product lifecycle (e.g., privacy-by-design) can help ease the privacy management process.</v>
      </c>
      <c r="D343" s="245" t="str">
        <f>VLOOKUP($A343,Questions!$A$3:$X$333,20,0)&amp;""</f>
        <v/>
      </c>
    </row>
    <row r="344" spans="1:5" ht="42.9" customHeight="1" x14ac:dyDescent="0.25">
      <c r="A344" s="245" t="s">
        <v>509</v>
      </c>
      <c r="B344" s="245" t="str">
        <f>VLOOKUP($A344,Questions!$A$3:$X$333,2,0)&amp;""</f>
        <v>Will you comply with applicable breach notification laws?</v>
      </c>
      <c r="C344" s="245" t="str">
        <f>VLOOKUP($A344,Questions!$A$3:$X$333,19,0)&amp;""</f>
        <v>It's very important to get out in front of the impact from a system breach. Once a breach has been confirmed, timely communication is imperative.</v>
      </c>
      <c r="D344" s="245" t="str">
        <f>VLOOKUP($A344,Questions!$A$3:$X$333,20,0)&amp;""</f>
        <v>This is usually dictated by the government agency for the geographic region and, possibly, by your cybersecurity insurance carrier.</v>
      </c>
      <c r="E344" s="46" t="s">
        <v>660</v>
      </c>
    </row>
    <row r="345" spans="1:5" ht="42.9" customHeight="1" x14ac:dyDescent="0.25">
      <c r="A345" s="245" t="s">
        <v>510</v>
      </c>
      <c r="B345" s="245" t="str">
        <f>VLOOKUP($A345,Questions!$A$3:$X$333,2,0)&amp;""</f>
        <v>Will you comply with the institution's policies regarding user privacy and data protection?</v>
      </c>
      <c r="C345" s="245" t="str">
        <f>VLOOKUP($A345,Questions!$A$3:$X$333,19,0)&amp;""</f>
        <v>This question can help gauge a solution provider's willingness to align with institutional data privacy and protection policies before the contracting stage.</v>
      </c>
      <c r="D345" s="245" t="str">
        <f>VLOOKUP($A345,Questions!$A$3:$X$333,20,0)&amp;""</f>
        <v>Do any parts of your instituitonal policy conflict with the solution provider's standard practices?</v>
      </c>
    </row>
    <row r="346" spans="1:5" ht="65.3" customHeight="1" x14ac:dyDescent="0.25">
      <c r="A346" s="245" t="s">
        <v>512</v>
      </c>
      <c r="B346" s="245" t="str">
        <f>VLOOKUP($A346,Questions!$A$3:$X$333,2,0)&amp;""</f>
        <v>Is your company subject to the laws and regulations of the institution's geographic region?</v>
      </c>
      <c r="C346" s="245" t="str">
        <f>VLOOKUP($A346,Questions!$A$3:$X$333,19,0)&amp;""</f>
        <v>This question identifies whether the institution and solution provider are beholden to the same laws. If not, this should be covered in the contract.</v>
      </c>
      <c r="D346" s="245" t="str">
        <f>VLOOKUP($A346,Questions!$A$3:$X$333,20,0)&amp;""</f>
        <v>Which laws apply to your operations in institution's region? Where is institutional data processed or stored? Provide a link or document summarizing your compliance stance.</v>
      </c>
    </row>
    <row r="347" spans="1:5" ht="56.95" customHeight="1" x14ac:dyDescent="0.25">
      <c r="A347" s="245" t="s">
        <v>514</v>
      </c>
      <c r="B347" s="245" t="str">
        <f>VLOOKUP($A347,Questions!$A$3:$X$333,2,0)&amp;""</f>
        <v>Do you have a privacy awareness/training program?*</v>
      </c>
      <c r="C347" s="245" t="str">
        <f>VLOOKUP($A347,Questions!$A$3:$X$333,19,0)&amp;""</f>
        <v>Privacy awareness/training refers to the ongoing education provided to individuals who handle sensitive data to ensure they understand privacy obligations, data protection principles, and regulatory requirements (e.g., FERPA, HIPAA, GDPR). This training helps reduce the risk of accidental data exposure and reinforces responsible data stewardship.</v>
      </c>
      <c r="D347" s="245" t="str">
        <f>VLOOKUP($A347,Questions!$A$3:$X$333,20,0)&amp;""</f>
        <v/>
      </c>
    </row>
    <row r="348" spans="1:5" ht="42.9" customHeight="1" x14ac:dyDescent="0.25">
      <c r="A348" s="245" t="s">
        <v>516</v>
      </c>
      <c r="B348" s="245" t="str">
        <f>VLOOKUP($A348,Questions!$A$3:$X$333,2,0)&amp;""</f>
        <v>Is privacy awareness training mandatory for all employees?</v>
      </c>
      <c r="C348" s="245" t="str">
        <f>VLOOKUP($A348,Questions!$A$3:$X$333,19,0)&amp;""</f>
        <v>This question serves a critical purpose in evaluating a vendor or institution’s commitment to data protection, risk mitigation, and regulatory compliance.</v>
      </c>
      <c r="D348" s="245" t="str">
        <f>VLOOKUP($A348,Questions!$A$3:$X$333,20,0)&amp;""</f>
        <v>This question helps assess whether privacy is treated as an organizational responsibility and whether the institution enforces consistent practices to reduce human risk factors.</v>
      </c>
    </row>
    <row r="349" spans="1:5" ht="42.9" customHeight="1" x14ac:dyDescent="0.25">
      <c r="A349" s="245" t="s">
        <v>518</v>
      </c>
      <c r="B349" s="245" t="str">
        <f>VLOOKUP($A349,Questions!$A$3:$X$333,2,0)&amp;""</f>
        <v>Is AI privacy and ethics awareness/training required for all employees who work with AI?</v>
      </c>
      <c r="C349" s="245" t="str">
        <f>VLOOKUP($A349,Questions!$A$3:$X$333,19,0)&amp;""</f>
        <v>This question is intended to assess whether an institution or vendor is proactively managing the risks, responsibilities, and ethical implications of AI use, especially as it relates to sensitive data, autonomy, and fairness.</v>
      </c>
      <c r="D349" s="245" t="str">
        <f>VLOOKUP($A349,Questions!$A$3:$X$333,20,0)&amp;""</f>
        <v>This question helps assess institutional maturity in governing responsible AI use, particularly as privacy and fairness concerns rise with increased automation and data use. Clarifying the structure and enforcement of training supports transparency and accountability in AI-related operations.</v>
      </c>
    </row>
    <row r="350" spans="1:5" ht="70.55" customHeight="1" x14ac:dyDescent="0.25">
      <c r="A350" s="245" t="s">
        <v>520</v>
      </c>
      <c r="B350" s="245" t="str">
        <f>VLOOKUP($A350,Questions!$A$3:$X$333,2,0)&amp;""</f>
        <v>Do you have any decision-making processes that are completely automated (i.e., there is no human involvement)?</v>
      </c>
      <c r="C350" s="245" t="str">
        <f>VLOOKUP($A350,Questions!$A$3:$X$333,19,0)&amp;""</f>
        <v>This question identifies potential privacy, ethical, security, and compliance risks that may arise from fully automated systems, especially those that affect individuals or their data.</v>
      </c>
      <c r="D350" s="245" t="str">
        <f>VLOOKUP($A350,Questions!$A$3:$X$333,20,0)&amp;""</f>
        <v>This question evaluates risk exposure and ethical considerations surrounding automated processes, especially those that affect access, compliance, or personal data rights. Transparency about the scope, oversight, and redress options for automated decision-making is critical to maintaining trust and regulatory alignment.</v>
      </c>
      <c r="E350" s="46" t="s">
        <v>660</v>
      </c>
    </row>
    <row r="351" spans="1:5" ht="56.95" customHeight="1" x14ac:dyDescent="0.25">
      <c r="A351" s="245" t="s">
        <v>522</v>
      </c>
      <c r="B351" s="245" t="str">
        <f>VLOOKUP($A351,Questions!$A$3:$X$333,2,0)&amp;""</f>
        <v>Do you have a documented process for managing automated processing, including validations, monitoring, and data subject requests?</v>
      </c>
      <c r="C351" s="245" t="str">
        <f>VLOOKUP($A351,Questions!$A$3:$X$333,19,0)&amp;""</f>
        <v>This question assesses the maturity of your automation governance. Documented procedures help ensure that automated systems are accountable, reliable, and capable of respecting individual rights. Lack of documentation may indicate unmanaged risks, especially in environments handling sensitive or regulated data.</v>
      </c>
      <c r="D351" s="245" t="str">
        <f>VLOOKUP($A351,Questions!$A$3:$X$333,20,0)&amp;""</f>
        <v/>
      </c>
    </row>
    <row r="352" spans="1:5" ht="42.9" customHeight="1" x14ac:dyDescent="0.25">
      <c r="A352" s="245" t="s">
        <v>524</v>
      </c>
      <c r="B352" s="245" t="str">
        <f>VLOOKUP($A352,Questions!$A$3:$X$333,2,0)&amp;""</f>
        <v>Do you have a documented policy for sharing information with law enforcement?</v>
      </c>
      <c r="C352" s="245" t="str">
        <f>VLOOKUP($A352,Questions!$A$3:$X$333,19,0)&amp;""</f>
        <v>The insitution should know which laws apply to the data to which the solution provider will have access. You should also have a thorough understanding of how requests from law enforcement will be handled.</v>
      </c>
      <c r="D352" s="245" t="str">
        <f>VLOOKUP($A352,Questions!$A$3:$X$333,20,0)&amp;""</f>
        <v/>
      </c>
    </row>
    <row r="353" spans="1:5" ht="42.9" customHeight="1" x14ac:dyDescent="0.25">
      <c r="A353" s="245" t="s">
        <v>526</v>
      </c>
      <c r="B353" s="245" t="str">
        <f>VLOOKUP($A353,Questions!$A$3:$X$333,2,0)&amp;""</f>
        <v>Do you share any institutional data with law enforcement without a valid warrant or subpoena?*</v>
      </c>
      <c r="C353" s="245" t="str">
        <f>VLOOKUP($A353,Questions!$A$3:$X$333,19,0)&amp;""</f>
        <v>To protect institutional and individual privacy rights by ensuring data is only disclosed to law enforcement through proper legal channels with appropriate due process protections.</v>
      </c>
      <c r="D353" s="245" t="str">
        <f>VLOOKUP($A353,Questions!$A$3:$X$333,20,0)&amp;""</f>
        <v>If yes, under what circumstances and with what documentation/notification to the institution?</v>
      </c>
    </row>
    <row r="354" spans="1:5" ht="42.9" customHeight="1" x14ac:dyDescent="0.25">
      <c r="A354" s="245" t="s">
        <v>527</v>
      </c>
      <c r="B354" s="245" t="str">
        <f>VLOOKUP($A354,Questions!$A$3:$X$333,2,0)&amp;""</f>
        <v>Does your incident response team include a privacy analyst/officer?</v>
      </c>
      <c r="C354" s="245" t="str">
        <f>VLOOKUP($A354,Questions!$A$3:$X$333,19,0)&amp;""</f>
        <v>Having a privacy analyst/officer on an incident response team can help the company more quickly identify a breach and comply with applicable notification laws.</v>
      </c>
      <c r="D354" s="245" t="str">
        <f>VLOOKUP($A354,Questions!$A$3:$X$333,20,0)&amp;""</f>
        <v/>
      </c>
    </row>
    <row r="355" spans="1:5" ht="42.9" customHeight="1" x14ac:dyDescent="0.25">
      <c r="A355" s="28" t="str">
        <f>VLOOKUP(LEFT($A356,4),'Auto Responses'!$N$4:$O$38,2,0)&amp;""</f>
        <v xml:space="preserve"> International Privacy</v>
      </c>
      <c r="B355" s="28"/>
      <c r="C355" s="244" t="str">
        <f>Questions!$S$2</f>
        <v>Reason for Question</v>
      </c>
      <c r="D355" s="244" t="str">
        <f>Questions!$T$2</f>
        <v>Follow-Up Inquiries/Responses</v>
      </c>
    </row>
    <row r="356" spans="1:5" ht="42.9" customHeight="1" x14ac:dyDescent="0.25">
      <c r="A356" s="245" t="s">
        <v>529</v>
      </c>
      <c r="B356" s="245" t="str">
        <f>VLOOKUP($A356,Questions!$A$3:$X$333,2,0)&amp;""</f>
        <v>Will data be collected from or processed in or stored in the European Economic Area (EEA)?</v>
      </c>
      <c r="C356" s="245" t="str">
        <f>VLOOKUP($A356,Questions!$A$3:$X$333,19,0)&amp;""</f>
        <v>Understanding whether the vendor processes data in Europe may help with institutional GDPR compliance.</v>
      </c>
      <c r="D356" s="245" t="str">
        <f>VLOOKUP($A356,Questions!$A$3:$X$333,20,0)&amp;""</f>
        <v>If institution's intended use includes targeting of data subjects in EEA/UK and if vendor marks "no," institution might want to follow up to clarify data collected.</v>
      </c>
      <c r="E356" s="46" t="s">
        <v>660</v>
      </c>
    </row>
    <row r="357" spans="1:5" ht="42.9" customHeight="1" x14ac:dyDescent="0.25">
      <c r="A357" s="245" t="s">
        <v>531</v>
      </c>
      <c r="B357" s="245" t="str">
        <f>VLOOKUP($A357,Questions!$A$3:$X$333,2,0)&amp;""</f>
        <v>Do you have a data protection officer (DPO)?</v>
      </c>
      <c r="C357" s="245" t="str">
        <f>VLOOKUP($A357,Questions!$A$3:$X$333,19,0)&amp;""</f>
        <v>Vendors targeting services in the EEA/UK should have GDPR-compliant policies and procedures.</v>
      </c>
      <c r="D357" s="245" t="str">
        <f>VLOOKUP($A357,Questions!$A$3:$X$333,20,0)&amp;""</f>
        <v/>
      </c>
    </row>
    <row r="358" spans="1:5" ht="42.9" customHeight="1" x14ac:dyDescent="0.25">
      <c r="A358" s="245" t="s">
        <v>533</v>
      </c>
      <c r="B358" s="245" t="str">
        <f>VLOOKUP($A358,Questions!$A$3:$X$333,2,0)&amp;""</f>
        <v>Will you sign appropriate GDPR Standard Contractual Clauses (SCCs) with the institution?</v>
      </c>
      <c r="C358" s="245" t="str">
        <f>VLOOKUP($A358,Questions!$A$3:$X$333,19,0)&amp;""</f>
        <v>Vendors targeting services in the EEA/UK should have the ability to agree to the SCCs.</v>
      </c>
      <c r="D358" s="245" t="str">
        <f>VLOOKUP($A358,Questions!$A$3:$X$333,20,0)&amp;""</f>
        <v/>
      </c>
    </row>
    <row r="359" spans="1:5" ht="42.9" customHeight="1" x14ac:dyDescent="0.25">
      <c r="A359" s="245" t="s">
        <v>535</v>
      </c>
      <c r="B359" s="245" t="str">
        <f>VLOOKUP($A359,Questions!$A$3:$X$333,2,0)&amp;""</f>
        <v>Will data be collected from or processed in or stored in China?</v>
      </c>
      <c r="C359" s="245" t="str">
        <f>VLOOKUP($A359,Questions!$A$3:$X$333,19,0)&amp;""</f>
        <v>Understanding whether the vendor processes data in China may help with institutional PIPL compliance.</v>
      </c>
      <c r="D359" s="245" t="str">
        <f>VLOOKUP($A359,Questions!$A$3:$X$333,20,0)&amp;""</f>
        <v>If institution's intended use includes targeting of data subjects in China and if vendor marks "no," institution might want to follow up to clarify data collected.</v>
      </c>
    </row>
    <row r="360" spans="1:5" ht="42.9" customHeight="1" x14ac:dyDescent="0.25">
      <c r="A360" s="245" t="s">
        <v>537</v>
      </c>
      <c r="B360" s="245" t="str">
        <f>VLOOKUP($A360,Questions!$A$3:$X$333,2,0)&amp;""</f>
        <v>Do you comply with PIPL security, privacy, and data localization requirements?</v>
      </c>
      <c r="C360" s="245" t="str">
        <f>VLOOKUP($A360,Questions!$A$3:$X$333,19,0)&amp;""</f>
        <v>Vendors targeting services in China should have the ability to comply with PIPL requirements.</v>
      </c>
      <c r="D360" s="245" t="str">
        <f>VLOOKUP($A360,Questions!$A$3:$X$333,20,0)&amp;""</f>
        <v/>
      </c>
    </row>
    <row r="361" spans="1:5" ht="42.9" customHeight="1" x14ac:dyDescent="0.25">
      <c r="A361" s="28" t="str">
        <f>VLOOKUP(LEFT($A362,4),'Auto Responses'!$N$4:$O$38,2,0)&amp;""</f>
        <v xml:space="preserve"> Data Privacy</v>
      </c>
      <c r="B361" s="28"/>
      <c r="C361" s="244" t="str">
        <f>Questions!$S$2</f>
        <v>Reason for Question</v>
      </c>
      <c r="D361" s="244" t="str">
        <f>Questions!$T$2</f>
        <v>Follow-Up Inquiries/Responses</v>
      </c>
    </row>
    <row r="362" spans="1:5" ht="42.9" customHeight="1" x14ac:dyDescent="0.25">
      <c r="A362" s="245" t="s">
        <v>539</v>
      </c>
      <c r="B362" s="245" t="str">
        <f>VLOOKUP($A362,Questions!$A$3:$X$333,2,0)&amp;""</f>
        <v>Have you performed a Data Privacy Impact Assesssment for the solution/project?</v>
      </c>
      <c r="C362" s="245" t="str">
        <f>VLOOKUP($A362,Questions!$A$3:$X$333,19,0)&amp;""</f>
        <v>To verify the vendor has systematically evaluated privacy risks and implemented appropriate safeguards before deploying their solution, demonstrating privacy-by-design principles.</v>
      </c>
      <c r="D362" s="245" t="str">
        <f>VLOOKUP($A362,Questions!$A$3:$X$333,20,0)&amp;""</f>
        <v>Please provide a copy of the DPIA or summary of findings and mitigation measures.</v>
      </c>
    </row>
    <row r="363" spans="1:5" ht="42.9" customHeight="1" x14ac:dyDescent="0.25">
      <c r="A363" s="245" t="s">
        <v>540</v>
      </c>
      <c r="B363" s="245" t="str">
        <f>VLOOKUP($A363,Questions!$A$3:$X$333,2,0)&amp;""</f>
        <v>Do you provide an end-user privacy notice about privacy policies and procedures that identify the purpose(s) for which personal information is collected, used, retained, and disclosed?</v>
      </c>
      <c r="C363" s="245" t="str">
        <f>VLOOKUP($A363,Questions!$A$3:$X$333,19,0)&amp;""</f>
        <v>To ensure transparency with end users about data practices and compliance with privacy notice requirements under FERPA, GDPR, CCPA, and other applicable regulations.</v>
      </c>
      <c r="D363" s="245" t="str">
        <f>VLOOKUP($A363,Questions!$A$3:$X$333,20,0)&amp;""</f>
        <v>How do you inform users of changes to the policy?</v>
      </c>
    </row>
    <row r="364" spans="1:5" ht="42.9" customHeight="1" x14ac:dyDescent="0.25">
      <c r="A364" s="245" t="s">
        <v>542</v>
      </c>
      <c r="B364" s="245" t="str">
        <f>VLOOKUP($A364,Questions!$A$3:$X$333,2,0)&amp;""</f>
        <v>Do you describe the choices available to the individual and obtain implicit or explicit consent with respect to the collection, use, and disclosure of personal information?</v>
      </c>
      <c r="C364" s="245" t="str">
        <f>VLOOKUP($A364,Questions!$A$3:$X$333,19,0)&amp;""</f>
        <v>To verify meaningful consent mechanisms exist and users have adequate control over their personal information in accordance with fair information practice principles and regulatory requirements.</v>
      </c>
      <c r="D364" s="245" t="str">
        <f>VLOOKUP($A364,Questions!$A$3:$X$333,20,0)&amp;""</f>
        <v>Describe your consent mechanism and how users can withdraw consent if they choose.</v>
      </c>
    </row>
    <row r="365" spans="1:5" ht="42.9" customHeight="1" x14ac:dyDescent="0.25">
      <c r="A365" s="245" t="s">
        <v>544</v>
      </c>
      <c r="B365" s="245" t="str">
        <f>VLOOKUP($A365,Questions!$A$3:$X$333,2,0)&amp;""</f>
        <v>Do you collect personal information only for the purpose(s) identified in the agreement with an institution or, if there is none, the purpose(s) identified in the privacy notice?</v>
      </c>
      <c r="C365" s="245" t="str">
        <f>VLOOKUP($A365,Questions!$A$3:$X$333,19,0)&amp;""</f>
        <v>Companies may collect information for purposes not outlined in the service agreement, including quality assurance, marketing, etc. Instituions should have a thorough understanding of what data is being used and how.</v>
      </c>
      <c r="D365" s="245" t="str">
        <f>VLOOKUP($A365,Questions!$A$3:$X$333,20,0)&amp;""</f>
        <v/>
      </c>
      <c r="E365" s="46" t="s">
        <v>660</v>
      </c>
    </row>
    <row r="366" spans="1:5" ht="42.9" customHeight="1" x14ac:dyDescent="0.25">
      <c r="A366" s="245" t="s">
        <v>546</v>
      </c>
      <c r="B366" s="245" t="str">
        <f>VLOOKUP($A366,Questions!$A$3:$X$333,2,0)&amp;""</f>
        <v>Do you have a documented list of personal data your service maintains?</v>
      </c>
      <c r="C366" s="245" t="str">
        <f>VLOOKUP($A366,Questions!$A$3:$X$333,19,0)&amp;""</f>
        <v>To ensure the vendor maintains data inventory records necessary for privacy compliance, breach response, data subject rights requests, and understanding the full scope of data collection.</v>
      </c>
      <c r="D366" s="245" t="str">
        <f>VLOOKUP($A366,Questions!$A$3:$X$333,20,0)&amp;""</f>
        <v>Please provide your data inventory or map showing categories of personal data collected and retention periods.</v>
      </c>
    </row>
    <row r="367" spans="1:5" ht="42.9" customHeight="1" x14ac:dyDescent="0.25">
      <c r="A367" s="245" t="s">
        <v>548</v>
      </c>
      <c r="B367" s="245" t="str">
        <f>VLOOKUP($A367,Questions!$A$3:$X$333,2,0)&amp;""</f>
        <v>Do you retain personal information for only as long as necessary to fulfill the stated purpose(s) or as required by law or regulation and thereafter appropriately dispose of such information?</v>
      </c>
      <c r="C367" s="245" t="str">
        <f>VLOOKUP($A367,Questions!$A$3:$X$333,19,0)&amp;""</f>
        <v>Data minimization is a basic privacy principle, and it is important to know whether the solution provider is keeping data longer than necessary and introducing a significant privacy risk.</v>
      </c>
      <c r="D367" s="245" t="str">
        <f>VLOOKUP($A367,Questions!$A$3:$X$333,20,0)&amp;""</f>
        <v/>
      </c>
    </row>
    <row r="368" spans="1:5" ht="71.2" customHeight="1" x14ac:dyDescent="0.25">
      <c r="A368" s="245" t="s">
        <v>550</v>
      </c>
      <c r="B368" s="245" t="str">
        <f>VLOOKUP($A368,Questions!$A$3:$X$333,2,0)&amp;""</f>
        <v>Do you provide individuals with access to their personal information for review and update (i.e., data subject rights)?</v>
      </c>
      <c r="C368" s="245" t="str">
        <f>VLOOKUP($A368,Questions!$A$3:$X$333,19,0)&amp;""</f>
        <v>This question seeks proof of an entity's ability to honor data-subject rights related to providing an individual access to their own informaiton. Such processes would include descriptions of request processes individuals can follow to review thier information and written processes a data subject may use to ask for changes or corrections to data held about them.</v>
      </c>
      <c r="D368" s="245" t="str">
        <f>VLOOKUP($A368,Questions!$A$3:$X$333,20,0)&amp;""</f>
        <v/>
      </c>
    </row>
    <row r="369" spans="1:5" ht="42.9" customHeight="1" x14ac:dyDescent="0.25">
      <c r="A369" s="245" t="s">
        <v>552</v>
      </c>
      <c r="B369" s="245" t="str">
        <f>VLOOKUP($A369,Questions!$A$3:$X$333,2,0)&amp;""</f>
        <v>Do you disclose personal information to third parties only for the purpose(s) identified in the privacy notice or with the implicit or explicit consent of the individual?</v>
      </c>
      <c r="C369" s="245" t="str">
        <f>VLOOKUP($A369,Questions!$A$3:$X$333,19,0)&amp;""</f>
        <v>To limit unauthorized third-party data sharing and ensure transparency about data flows beyond the direct vendor relationship, protecting against unexpected secondary uses.</v>
      </c>
      <c r="D369" s="245" t="str">
        <f>VLOOKUP($A369,Questions!$A$3:$X$333,20,0)&amp;""</f>
        <v>Provide a list of third parties who receive personal information and the purpose for each disclosure.</v>
      </c>
    </row>
    <row r="370" spans="1:5" ht="42.9" customHeight="1" x14ac:dyDescent="0.25">
      <c r="A370" s="245" t="s">
        <v>554</v>
      </c>
      <c r="B370" s="245" t="str">
        <f>VLOOKUP($A370,Questions!$A$3:$X$333,2,0)&amp;""</f>
        <v>Do you protect personal information against unauthorized access (both physical and logical)?</v>
      </c>
      <c r="C370" s="245" t="str">
        <f>VLOOKUP($A370,Questions!$A$3:$X$333,19,0)&amp;""</f>
        <v>To verify appropriate security controls are in place to protect personal data from breaches, unauthorized disclosure, and both external and internal threats.</v>
      </c>
      <c r="D370" s="245" t="str">
        <f>VLOOKUP($A370,Questions!$A$3:$X$333,20,0)&amp;""</f>
        <v>Describe your access control mechanisms, encryption methods, and incident response procedures.</v>
      </c>
    </row>
    <row r="371" spans="1:5" ht="42.9" customHeight="1" x14ac:dyDescent="0.25">
      <c r="A371" s="245" t="s">
        <v>556</v>
      </c>
      <c r="B371" s="245" t="str">
        <f>VLOOKUP($A371,Questions!$A$3:$X$333,2,0)&amp;""</f>
        <v>Do you maintain accurate, complete, and relevant personal information for the purposes identified in the privacy notice?</v>
      </c>
      <c r="C371" s="245" t="str">
        <f>VLOOKUP($A371,Questions!$A$3:$X$333,19,0)&amp;""</f>
        <v>To ensure data quality practices that prevent privacy harms from inaccurate or outdated personal information, particularly in contexts where data accuracy affects individual rights or opportunities.</v>
      </c>
      <c r="D371" s="245" t="str">
        <f>VLOOKUP($A371,Questions!$A$3:$X$333,20,0)&amp;""</f>
        <v>What processes do you have for individuals to review and correct their personal information?</v>
      </c>
    </row>
    <row r="372" spans="1:5" ht="42.9" customHeight="1" x14ac:dyDescent="0.25">
      <c r="A372" s="245" t="s">
        <v>558</v>
      </c>
      <c r="B372" s="245" t="str">
        <f>VLOOKUP($A372,Questions!$A$3:$X$333,2,0)&amp;""</f>
        <v>Do you have procedures to address privacy-related noncompliance complaints and disputes?</v>
      </c>
      <c r="C372" s="245" t="str">
        <f>VLOOKUP($A372,Questions!$A$3:$X$333,19,0)&amp;""</f>
        <v>To verify accountability mechanisms exist for addressing privacy concerns, providing recourse to affected individuals, and demonstrating responsiveness to privacy complaints.</v>
      </c>
      <c r="D372" s="245" t="str">
        <f>VLOOKUP($A372,Questions!$A$3:$X$333,20,0)&amp;""</f>
        <v>Describe your complaint handling process, typical response times, and escalation procedures.</v>
      </c>
      <c r="E372" s="46" t="s">
        <v>660</v>
      </c>
    </row>
    <row r="373" spans="1:5" ht="42.75" customHeight="1" x14ac:dyDescent="0.25">
      <c r="A373" s="245" t="s">
        <v>560</v>
      </c>
      <c r="B373" s="245" t="str">
        <f>VLOOKUP($A373,Questions!$A$3:$X$333,2,0)&amp;""</f>
        <v>Do you "anonymize," "de-identify," or otherwise mask personal data?</v>
      </c>
      <c r="C373" s="245" t="str">
        <f>VLOOKUP($A373,Questions!$A$3:$X$333,19,0)&amp;""</f>
        <v>To understand the vendor's approach to privacy-enhancing techniques and assess whether data masking methods are appropriate, effective, and aligned with recognized anonymization standards.</v>
      </c>
      <c r="D373" s="245" t="str">
        <f>VLOOKUP($A373,Questions!$A$3:$X$333,20,0)&amp;""</f>
        <v>Describe your anonymization methodology and any validation or testing performed to ensure re-identification risks are minimized.</v>
      </c>
    </row>
    <row r="374" spans="1:5" ht="71.2" customHeight="1" x14ac:dyDescent="0.25">
      <c r="A374" s="245" t="s">
        <v>562</v>
      </c>
      <c r="B374" s="245" t="str">
        <f>VLOOKUP($A374,Questions!$A$3:$X$333,2,0)&amp;""</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374" s="245" t="str">
        <f>VLOOKUP($A374,Questions!$A$3:$X$333,19,0)&amp;""</f>
        <v>To prevent secondary use of institutional data that could undermine privacy protections, contradict institutional data governance policies, or enable commercial uses incompatible with educational purposes.</v>
      </c>
      <c r="D374" s="245" t="str">
        <f>VLOOKUP($A374,Questions!$A$3:$X$333,20,0)&amp;""</f>
        <v>If yes, provide details on secondary uses and obtain specific written consent from the institution for these uses.</v>
      </c>
    </row>
    <row r="375" spans="1:5" ht="71.2" customHeight="1" x14ac:dyDescent="0.25">
      <c r="A375" s="245" t="s">
        <v>564</v>
      </c>
      <c r="B375" s="245" t="str">
        <f>VLOOKUP($A375,Questions!$A$3:$X$333,2,0)&amp;""</f>
        <v>Do you certify stop-processing requests, including any data that is processed by a third party on your behalf?</v>
      </c>
      <c r="C375" s="245" t="str">
        <f>VLOOKUP($A375,Questions!$A$3:$X$333,19,0)&amp;""</f>
        <v>It is helpful to understand a vendor or third party's actions with data they recieve or create, which might include your organization's constituent data. Good practices include abiding by a requirement to delete or stop processing an individual's data upon request. Check your state's law to see what that requirement might be: https://iapp.org/resources/article/us-state-privacy-legislation-tracker/</v>
      </c>
      <c r="D375" s="245" t="str">
        <f>VLOOKUP($A375,Questions!$A$3:$X$333,20,0)&amp;""</f>
        <v>If your organization has exchange programs or does business with global organzations or organizations located outside the United States, depending on the services sought, your institution should determine whether this is a requirement.</v>
      </c>
    </row>
    <row r="376" spans="1:5" ht="56.95" customHeight="1" x14ac:dyDescent="0.25">
      <c r="A376" s="245" t="s">
        <v>566</v>
      </c>
      <c r="B376" s="245" t="str">
        <f>VLOOKUP($A376,Questions!$A$3:$X$333,2,0)&amp;""</f>
        <v>Do you have a process to review code for ethical considerations?</v>
      </c>
      <c r="C376" s="245" t="str">
        <f>VLOOKUP($A376,Questions!$A$3:$X$333,19,0)&amp;""</f>
        <v>AI and other software developers increasingly ingest confidential datasets to use for output. Understanding the ethics, transparency, and other such considerations that went into the product help the purchasing organization see the position of the vendor and its etiquette toward privacy.</v>
      </c>
      <c r="D376" s="245" t="str">
        <f>VLOOKUP($A376,Questions!$A$3:$X$333,20,0)&amp;""</f>
        <v/>
      </c>
    </row>
    <row r="377" spans="1:5" ht="18" hidden="1" customHeight="1" x14ac:dyDescent="0.25">
      <c r="A377" s="28" t="str">
        <f>VLOOKUP(LEFT($A378,4),'Auto Responses'!$N$4:$O$38,2,0)&amp;""</f>
        <v xml:space="preserve"> Privacy and AI</v>
      </c>
      <c r="B377" s="28"/>
      <c r="C377" s="244" t="str">
        <f>Questions!$S$2</f>
        <v>Reason for Question</v>
      </c>
      <c r="D377" s="244" t="str">
        <f>Questions!$T$2</f>
        <v>Follow-Up Inquiries/Responses</v>
      </c>
    </row>
    <row r="378" spans="1:5" ht="28.5" hidden="1" customHeight="1" x14ac:dyDescent="0.25">
      <c r="A378" s="245" t="s">
        <v>568</v>
      </c>
      <c r="B378" s="245" t="str">
        <f>VLOOKUP($A378,Questions!$A$3:$X$333,2,0)&amp;""</f>
        <v>Does your service use AI for the processing of institutional data?</v>
      </c>
      <c r="C378" s="245" t="str">
        <f>VLOOKUP($A378,Questions!$A$3:$X$333,18,0)&amp;""</f>
        <v>Please explain why this does not apply to your product or service.</v>
      </c>
      <c r="D378" s="245" t="str">
        <f>VLOOKUP($A378,Questions!$A$3:$X$333,19,0)&amp;""</f>
        <v>To identify AI-related privacy risks including potential bias, unintended disclosures, lack of explainability in automated decision-making, and training data provenance concerns.</v>
      </c>
    </row>
    <row r="379" spans="1:5" ht="28.5" hidden="1" customHeight="1" x14ac:dyDescent="0.25">
      <c r="A379" s="245" t="s">
        <v>570</v>
      </c>
      <c r="B379" s="245" t="str">
        <f>VLOOKUP($A379,Questions!$A$3:$X$333,2,0)&amp;""</f>
        <v>Is any institutional data retained in AI processing?*</v>
      </c>
      <c r="C379" s="245" t="str">
        <f>VLOOKUP($A379,Questions!$A$3:$X$333,18,0)&amp;""</f>
        <v>Please explain why this does not apply to your product or service.</v>
      </c>
      <c r="D379" s="245" t="str">
        <f>VLOOKUP($A379,Questions!$A$3:$X$333,19,0)&amp;""</f>
        <v>This question assesses whether institutional data is stored or retained during AI processing, which may have implications for data security, retention policies, and regulatory compliance.</v>
      </c>
    </row>
    <row r="380" spans="1:5" ht="28.5" hidden="1" customHeight="1" x14ac:dyDescent="0.25">
      <c r="A380" s="245" t="s">
        <v>572</v>
      </c>
      <c r="B380" s="245" t="str">
        <f>VLOOKUP($A380,Questions!$A$3:$X$333,2,0)&amp;""</f>
        <v>Do you have agreements in place with third parties or subprocessors regarding the protection of customer data and use of AI?*</v>
      </c>
      <c r="C380" s="245" t="str">
        <f>VLOOKUP($A380,Questions!$A$3:$X$333,18,0)&amp;""</f>
        <v>Please explain why this does not apply to your product or service.</v>
      </c>
      <c r="D380" s="245" t="str">
        <f>VLOOKUP($A380,Questions!$A$3:$X$333,19,0)&amp;""</f>
        <v>It's important to ensure that third-party vendors or subprocessors involved in AI processing are contractually bound to protect institutional data and comply with privacy standards.</v>
      </c>
    </row>
    <row r="381" spans="1:5" ht="28.5" hidden="1" customHeight="1" x14ac:dyDescent="0.25">
      <c r="A381" s="245" t="s">
        <v>574</v>
      </c>
      <c r="B381" s="245" t="str">
        <f>VLOOKUP($A381,Questions!$A$3:$X$333,2,0)&amp;""</f>
        <v>Will institutional data be processed through a third party or subprocessor that also uses AI?</v>
      </c>
      <c r="C381" s="245" t="str">
        <f>VLOOKUP($A381,Questions!$A$3:$X$333,18,0)&amp;""</f>
        <v>Please explain why this does not apply to your product or service.</v>
      </c>
      <c r="D381" s="245" t="str">
        <f>VLOOKUP($A381,Questions!$A$3:$X$333,19,0)&amp;""</f>
        <v>This question identifies whether institutional data is shared with or processed by third parties that use AI, which may introduce additional privacy or ethical considerations.</v>
      </c>
    </row>
    <row r="382" spans="1:5" ht="28.5" hidden="1" customHeight="1" x14ac:dyDescent="0.25">
      <c r="A382" s="245" t="s">
        <v>576</v>
      </c>
      <c r="B382" s="245" t="str">
        <f>VLOOKUP($A382,Questions!$A$3:$X$333,2,0)&amp;""</f>
        <v>Is AI processing limited to fully licensed commercial enterprise AI services?</v>
      </c>
      <c r="C382" s="245" t="str">
        <f>VLOOKUP($A382,Questions!$A$3:$X$333,18,0)&amp;""</f>
        <v>Please explain why this does not apply to your product or service.</v>
      </c>
      <c r="D382" s="245" t="str">
        <f>VLOOKUP($A382,Questions!$A$3:$X$333,19,0)&amp;""</f>
        <v>In most cases, only enterprise licenses allow for an organization to customize what data is collected and how it is used. Free licenses to AI tools could introduce a risk to data.</v>
      </c>
    </row>
    <row r="383" spans="1:5" ht="42.75" hidden="1" customHeight="1" x14ac:dyDescent="0.25">
      <c r="A383" s="245" t="s">
        <v>578</v>
      </c>
      <c r="B383" s="245" t="str">
        <f>VLOOKUP($A383,Questions!$A$3:$X$333,2,0)&amp;""</f>
        <v>Will institutional data be used or processed by any shared AI services?</v>
      </c>
      <c r="C383" s="245" t="str">
        <f>VLOOKUP($A383,Questions!$A$3:$X$333,18,0)&amp;""</f>
        <v>Please explain why this does not apply to your product or service.</v>
      </c>
      <c r="D383" s="245" t="str">
        <f>VLOOKUP($A383,Questions!$A$3:$X$333,19,0)&amp;""</f>
        <v>Use of AI services and tools runs a risk of being supported by bad batches or databanks of information. Additionally, harmful bias and other data-quality issues can affect AI system trustworthiness, which could lead to negative impacts.</v>
      </c>
    </row>
    <row r="384" spans="1:5" ht="56.95" hidden="1" customHeight="1" x14ac:dyDescent="0.25">
      <c r="A384" s="245" t="s">
        <v>580</v>
      </c>
      <c r="B384" s="245" t="str">
        <f>VLOOKUP($A384,Questions!$A$3:$X$333,2,0)&amp;""</f>
        <v>Do you have safeguards in place to protect institutional data and data privacy from unintended AI queries or processing?</v>
      </c>
      <c r="C384" s="245" t="str">
        <f>VLOOKUP($A384,Questions!$A$3:$X$333,18,0)&amp;""</f>
        <v>Please explain why this does not apply to your product or service.</v>
      </c>
      <c r="D384" s="245" t="str">
        <f>VLOOKUP($A384,Questions!$A$3:$X$333,19,0)&amp;""</f>
        <v>AI systems can present new risks to privacy by allowing inference to identify individuals or previously private information about individuals. Additionally, institutional data may be copyright protected or include other intellectual property belonging to the institution that should be protected from AI processing where necessary.</v>
      </c>
    </row>
    <row r="385" spans="1:4" ht="28.5" hidden="1" customHeight="1" x14ac:dyDescent="0.25">
      <c r="A385" s="245" t="s">
        <v>582</v>
      </c>
      <c r="B385" s="245" t="str">
        <f>VLOOKUP($A385,Questions!$A$3:$X$333,2,0)&amp;""</f>
        <v>Do you provide choice to the user to opt out of AI use?</v>
      </c>
      <c r="C385" s="245" t="str">
        <f>VLOOKUP($A385,Questions!$A$3:$X$333,18,0)&amp;""</f>
        <v>Please explain why this does not apply to your product or service.</v>
      </c>
      <c r="D385" s="245" t="str">
        <f>VLOOKUP($A385,Questions!$A$3:$X$333,19,0)&amp;""</f>
        <v>To ensure user autonomy regarding AI processing of their data and compliance with emerging AI transparency requirements and ethical principles around algorithmic decision-making.</v>
      </c>
    </row>
  </sheetData>
  <hyperlinks>
    <hyperlink ref="A3" r:id="rId1" xr:uid="{00000000-0004-0000-0B00-000000000000}"/>
    <hyperlink ref="A4" r:id="rId2" xr:uid="{00000000-0004-0000-0B00-000001000000}"/>
  </hyperlinks>
  <pageMargins left="0.7" right="0.7" top="0.75" bottom="0.75" header="0.3" footer="0.3"/>
  <pageSetup orientation="portrait"/>
  <ignoredErrors>
    <ignoredError sqref="A1:E38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outlinePr summaryBelow="0" summaryRight="0"/>
  </sheetPr>
  <dimension ref="A1:X963"/>
  <sheetViews>
    <sheetView zoomScale="80" workbookViewId="0">
      <pane xSplit="2" ySplit="2" topLeftCell="C3"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5.75" customHeight="1" x14ac:dyDescent="0.25"/>
  <cols>
    <col min="1" max="1" width="8.81640625" style="252" customWidth="1"/>
    <col min="2" max="2" width="35.6328125" style="252" customWidth="1"/>
    <col min="3" max="3" width="6.1796875" style="252" customWidth="1"/>
    <col min="4" max="4" width="5.81640625" style="252" customWidth="1"/>
    <col min="5" max="5" width="6.6328125" style="252" customWidth="1"/>
    <col min="6" max="6" width="7.1796875" style="252" customWidth="1"/>
    <col min="7" max="7" width="7.36328125" style="252" customWidth="1"/>
    <col min="8" max="9" width="7.453125" style="252" customWidth="1"/>
    <col min="10" max="10" width="6.81640625" style="252" customWidth="1"/>
    <col min="11" max="11" width="15.36328125" style="252" customWidth="1"/>
    <col min="12" max="12" width="12.6328125" style="252" customWidth="1"/>
    <col min="13" max="13" width="8.81640625" style="252" customWidth="1"/>
    <col min="14" max="20" width="18.1796875" style="252" customWidth="1"/>
    <col min="21" max="22" width="8.81640625" style="252" customWidth="1"/>
    <col min="23" max="23" width="10.81640625" style="252" customWidth="1"/>
    <col min="24" max="24" width="11.1796875" style="252" customWidth="1"/>
    <col min="25" max="25" width="8.81640625" style="252" customWidth="1"/>
    <col min="26" max="16384" width="8.81640625" style="252"/>
  </cols>
  <sheetData>
    <row r="1" spans="1:24" ht="15.75" hidden="1" customHeight="1" x14ac:dyDescent="0.25">
      <c r="A1" s="253" t="s">
        <v>669</v>
      </c>
    </row>
    <row r="2" spans="1:24" ht="29.95" customHeight="1" x14ac:dyDescent="0.25">
      <c r="A2" s="254" t="s">
        <v>670</v>
      </c>
      <c r="B2" s="254" t="s">
        <v>620</v>
      </c>
      <c r="C2" s="255" t="s">
        <v>671</v>
      </c>
      <c r="D2" s="255" t="s">
        <v>672</v>
      </c>
      <c r="E2" s="255" t="s">
        <v>673</v>
      </c>
      <c r="F2" s="255" t="s">
        <v>674</v>
      </c>
      <c r="G2" s="255" t="s">
        <v>675</v>
      </c>
      <c r="H2" s="255" t="s">
        <v>676</v>
      </c>
      <c r="I2" s="255" t="s">
        <v>677</v>
      </c>
      <c r="J2" s="255" t="s">
        <v>678</v>
      </c>
      <c r="K2" s="256" t="s">
        <v>679</v>
      </c>
      <c r="L2" s="255" t="s">
        <v>680</v>
      </c>
      <c r="M2" s="257" t="s">
        <v>681</v>
      </c>
      <c r="N2" s="255" t="s">
        <v>682</v>
      </c>
      <c r="O2" s="255" t="s">
        <v>683</v>
      </c>
      <c r="P2" s="255" t="s">
        <v>684</v>
      </c>
      <c r="Q2" s="255" t="s">
        <v>685</v>
      </c>
      <c r="R2" s="255" t="s">
        <v>686</v>
      </c>
      <c r="S2" s="258" t="s">
        <v>687</v>
      </c>
      <c r="T2" s="258" t="s">
        <v>688</v>
      </c>
      <c r="U2" s="259" t="s">
        <v>622</v>
      </c>
      <c r="V2" s="259" t="s">
        <v>689</v>
      </c>
      <c r="W2" s="259" t="s">
        <v>624</v>
      </c>
      <c r="X2" s="259" t="s">
        <v>690</v>
      </c>
    </row>
    <row r="3" spans="1:24" ht="14.25" customHeight="1" x14ac:dyDescent="0.25">
      <c r="A3" s="260" t="s">
        <v>4</v>
      </c>
      <c r="B3" s="260" t="s">
        <v>691</v>
      </c>
      <c r="C3" s="260">
        <v>1</v>
      </c>
      <c r="D3" s="260">
        <v>1</v>
      </c>
      <c r="E3" s="260">
        <v>1</v>
      </c>
      <c r="F3" s="260">
        <v>1</v>
      </c>
      <c r="G3" s="260">
        <v>1</v>
      </c>
      <c r="H3" s="260">
        <v>1</v>
      </c>
      <c r="I3" s="260">
        <v>1</v>
      </c>
      <c r="J3" s="260">
        <v>1</v>
      </c>
      <c r="K3" s="260" t="s">
        <v>692</v>
      </c>
      <c r="L3" s="260" t="s">
        <v>693</v>
      </c>
      <c r="M3" s="260">
        <v>0</v>
      </c>
      <c r="N3" s="260" t="s">
        <v>694</v>
      </c>
      <c r="O3" s="260" t="s">
        <v>694</v>
      </c>
      <c r="P3" s="260" t="s">
        <v>694</v>
      </c>
      <c r="Q3" s="260" t="s">
        <v>694</v>
      </c>
      <c r="R3" s="260"/>
      <c r="S3" s="260" t="s">
        <v>694</v>
      </c>
      <c r="T3" s="260" t="s">
        <v>694</v>
      </c>
      <c r="U3" s="260" t="s">
        <v>695</v>
      </c>
      <c r="V3" s="260" t="s">
        <v>694</v>
      </c>
      <c r="W3" s="260" t="s">
        <v>694</v>
      </c>
      <c r="X3" s="260"/>
    </row>
    <row r="4" spans="1:24" ht="14.25" customHeight="1" x14ac:dyDescent="0.25">
      <c r="A4" s="260" t="s">
        <v>6</v>
      </c>
      <c r="B4" s="260" t="s">
        <v>696</v>
      </c>
      <c r="C4" s="260">
        <v>1</v>
      </c>
      <c r="D4" s="260">
        <v>1</v>
      </c>
      <c r="E4" s="260">
        <v>1</v>
      </c>
      <c r="F4" s="260">
        <v>1</v>
      </c>
      <c r="G4" s="260">
        <v>1</v>
      </c>
      <c r="H4" s="260">
        <v>1</v>
      </c>
      <c r="I4" s="260">
        <v>1</v>
      </c>
      <c r="J4" s="260">
        <v>1</v>
      </c>
      <c r="K4" s="260" t="s">
        <v>692</v>
      </c>
      <c r="L4" s="260" t="s">
        <v>693</v>
      </c>
      <c r="M4" s="260" t="s">
        <v>697</v>
      </c>
      <c r="N4" s="260" t="s">
        <v>694</v>
      </c>
      <c r="O4" s="260" t="s">
        <v>694</v>
      </c>
      <c r="P4" s="260" t="s">
        <v>694</v>
      </c>
      <c r="Q4" s="260" t="s">
        <v>694</v>
      </c>
      <c r="R4" s="260"/>
      <c r="S4" s="260" t="s">
        <v>694</v>
      </c>
      <c r="T4" s="260" t="s">
        <v>694</v>
      </c>
      <c r="U4" s="260" t="s">
        <v>695</v>
      </c>
      <c r="V4" s="260" t="s">
        <v>694</v>
      </c>
      <c r="W4" s="260" t="s">
        <v>694</v>
      </c>
      <c r="X4" s="260"/>
    </row>
    <row r="5" spans="1:24" ht="14.25" customHeight="1" x14ac:dyDescent="0.25">
      <c r="A5" s="260" t="s">
        <v>8</v>
      </c>
      <c r="B5" s="260" t="s">
        <v>698</v>
      </c>
      <c r="C5" s="260">
        <v>1</v>
      </c>
      <c r="D5" s="260">
        <v>1</v>
      </c>
      <c r="E5" s="260">
        <v>1</v>
      </c>
      <c r="F5" s="260">
        <v>1</v>
      </c>
      <c r="G5" s="260">
        <v>1</v>
      </c>
      <c r="H5" s="260">
        <v>1</v>
      </c>
      <c r="I5" s="260">
        <v>1</v>
      </c>
      <c r="J5" s="260">
        <v>1</v>
      </c>
      <c r="K5" s="260" t="s">
        <v>692</v>
      </c>
      <c r="L5" s="260" t="s">
        <v>693</v>
      </c>
      <c r="M5" s="260" t="s">
        <v>697</v>
      </c>
      <c r="N5" s="260" t="s">
        <v>694</v>
      </c>
      <c r="O5" s="260" t="s">
        <v>694</v>
      </c>
      <c r="P5" s="260" t="s">
        <v>694</v>
      </c>
      <c r="Q5" s="260" t="s">
        <v>694</v>
      </c>
      <c r="R5" s="260"/>
      <c r="S5" s="260" t="s">
        <v>694</v>
      </c>
      <c r="T5" s="260" t="s">
        <v>694</v>
      </c>
      <c r="U5" s="260" t="s">
        <v>695</v>
      </c>
      <c r="V5" s="260" t="s">
        <v>694</v>
      </c>
      <c r="W5" s="260" t="s">
        <v>694</v>
      </c>
      <c r="X5" s="260"/>
    </row>
    <row r="6" spans="1:24" ht="14.25" customHeight="1" x14ac:dyDescent="0.25">
      <c r="A6" s="260" t="s">
        <v>10</v>
      </c>
      <c r="B6" s="260" t="s">
        <v>699</v>
      </c>
      <c r="C6" s="260">
        <v>1</v>
      </c>
      <c r="D6" s="260">
        <v>1</v>
      </c>
      <c r="E6" s="260">
        <v>0</v>
      </c>
      <c r="F6" s="260">
        <v>0</v>
      </c>
      <c r="G6" s="260">
        <v>0</v>
      </c>
      <c r="H6" s="260">
        <v>0</v>
      </c>
      <c r="I6" s="260">
        <v>0</v>
      </c>
      <c r="J6" s="260">
        <v>0</v>
      </c>
      <c r="K6" s="260" t="s">
        <v>692</v>
      </c>
      <c r="L6" s="260" t="s">
        <v>693</v>
      </c>
      <c r="M6" s="260" t="s">
        <v>697</v>
      </c>
      <c r="N6" s="260" t="s">
        <v>694</v>
      </c>
      <c r="O6" s="260" t="s">
        <v>694</v>
      </c>
      <c r="P6" s="260" t="s">
        <v>694</v>
      </c>
      <c r="Q6" s="260" t="s">
        <v>694</v>
      </c>
      <c r="R6" s="260"/>
      <c r="S6" s="260" t="s">
        <v>694</v>
      </c>
      <c r="T6" s="260" t="s">
        <v>694</v>
      </c>
      <c r="U6" s="260" t="s">
        <v>695</v>
      </c>
      <c r="V6" s="260" t="s">
        <v>694</v>
      </c>
      <c r="W6" s="260" t="s">
        <v>694</v>
      </c>
      <c r="X6" s="260"/>
    </row>
    <row r="7" spans="1:24" ht="14.25" customHeight="1" x14ac:dyDescent="0.25">
      <c r="A7" s="260" t="s">
        <v>11</v>
      </c>
      <c r="B7" s="260" t="s">
        <v>700</v>
      </c>
      <c r="C7" s="260">
        <v>1</v>
      </c>
      <c r="D7" s="260">
        <v>1</v>
      </c>
      <c r="E7" s="260">
        <v>0</v>
      </c>
      <c r="F7" s="260">
        <v>0</v>
      </c>
      <c r="G7" s="260">
        <v>0</v>
      </c>
      <c r="H7" s="260">
        <v>0</v>
      </c>
      <c r="I7" s="260">
        <v>0</v>
      </c>
      <c r="J7" s="260">
        <v>0</v>
      </c>
      <c r="K7" s="260" t="s">
        <v>692</v>
      </c>
      <c r="L7" s="260" t="s">
        <v>693</v>
      </c>
      <c r="M7" s="260" t="s">
        <v>697</v>
      </c>
      <c r="N7" s="260" t="s">
        <v>694</v>
      </c>
      <c r="O7" s="260" t="s">
        <v>694</v>
      </c>
      <c r="P7" s="260" t="s">
        <v>694</v>
      </c>
      <c r="Q7" s="260" t="s">
        <v>694</v>
      </c>
      <c r="R7" s="260"/>
      <c r="S7" s="260" t="s">
        <v>694</v>
      </c>
      <c r="T7" s="260" t="s">
        <v>694</v>
      </c>
      <c r="U7" s="260" t="s">
        <v>695</v>
      </c>
      <c r="V7" s="260" t="s">
        <v>694</v>
      </c>
      <c r="W7" s="260" t="s">
        <v>694</v>
      </c>
      <c r="X7" s="260"/>
    </row>
    <row r="8" spans="1:24" ht="14.25" customHeight="1" x14ac:dyDescent="0.25">
      <c r="A8" s="260" t="s">
        <v>12</v>
      </c>
      <c r="B8" s="260" t="s">
        <v>701</v>
      </c>
      <c r="C8" s="260">
        <v>1</v>
      </c>
      <c r="D8" s="260">
        <v>1</v>
      </c>
      <c r="E8" s="260">
        <v>0</v>
      </c>
      <c r="F8" s="260">
        <v>0</v>
      </c>
      <c r="G8" s="260">
        <v>0</v>
      </c>
      <c r="H8" s="260">
        <v>0</v>
      </c>
      <c r="I8" s="260">
        <v>0</v>
      </c>
      <c r="J8" s="260">
        <v>0</v>
      </c>
      <c r="K8" s="260" t="s">
        <v>692</v>
      </c>
      <c r="L8" s="260" t="s">
        <v>693</v>
      </c>
      <c r="M8" s="260" t="s">
        <v>697</v>
      </c>
      <c r="N8" s="260" t="s">
        <v>694</v>
      </c>
      <c r="O8" s="260" t="s">
        <v>694</v>
      </c>
      <c r="P8" s="260" t="s">
        <v>694</v>
      </c>
      <c r="Q8" s="260" t="s">
        <v>694</v>
      </c>
      <c r="R8" s="260"/>
      <c r="S8" s="260" t="s">
        <v>694</v>
      </c>
      <c r="T8" s="260" t="s">
        <v>694</v>
      </c>
      <c r="U8" s="260" t="s">
        <v>695</v>
      </c>
      <c r="V8" s="260" t="s">
        <v>694</v>
      </c>
      <c r="W8" s="260" t="s">
        <v>694</v>
      </c>
      <c r="X8" s="260"/>
    </row>
    <row r="9" spans="1:24" ht="14.25" customHeight="1" x14ac:dyDescent="0.25">
      <c r="A9" s="260" t="s">
        <v>13</v>
      </c>
      <c r="B9" s="260" t="s">
        <v>702</v>
      </c>
      <c r="C9" s="260">
        <v>1</v>
      </c>
      <c r="D9" s="260">
        <v>1</v>
      </c>
      <c r="E9" s="260">
        <v>0</v>
      </c>
      <c r="F9" s="260">
        <v>0</v>
      </c>
      <c r="G9" s="260">
        <v>0</v>
      </c>
      <c r="H9" s="260">
        <v>0</v>
      </c>
      <c r="I9" s="260">
        <v>0</v>
      </c>
      <c r="J9" s="260">
        <v>0</v>
      </c>
      <c r="K9" s="260" t="s">
        <v>692</v>
      </c>
      <c r="L9" s="260" t="s">
        <v>693</v>
      </c>
      <c r="M9" s="260" t="s">
        <v>697</v>
      </c>
      <c r="N9" s="260" t="s">
        <v>694</v>
      </c>
      <c r="O9" s="260" t="s">
        <v>694</v>
      </c>
      <c r="P9" s="260" t="s">
        <v>694</v>
      </c>
      <c r="Q9" s="260" t="s">
        <v>694</v>
      </c>
      <c r="R9" s="260"/>
      <c r="S9" s="260" t="s">
        <v>694</v>
      </c>
      <c r="T9" s="260" t="s">
        <v>694</v>
      </c>
      <c r="U9" s="260" t="s">
        <v>695</v>
      </c>
      <c r="V9" s="260" t="s">
        <v>694</v>
      </c>
      <c r="W9" s="260" t="s">
        <v>694</v>
      </c>
      <c r="X9" s="260"/>
    </row>
    <row r="10" spans="1:24" ht="14.25" customHeight="1" x14ac:dyDescent="0.25">
      <c r="A10" s="260" t="s">
        <v>15</v>
      </c>
      <c r="B10" s="260" t="s">
        <v>703</v>
      </c>
      <c r="C10" s="260">
        <v>1</v>
      </c>
      <c r="D10" s="260">
        <v>1</v>
      </c>
      <c r="E10" s="260">
        <v>1</v>
      </c>
      <c r="F10" s="260">
        <v>1</v>
      </c>
      <c r="G10" s="260">
        <v>1</v>
      </c>
      <c r="H10" s="260">
        <v>1</v>
      </c>
      <c r="I10" s="260">
        <v>1</v>
      </c>
      <c r="J10" s="260">
        <v>1</v>
      </c>
      <c r="K10" s="260" t="s">
        <v>692</v>
      </c>
      <c r="L10" s="260" t="s">
        <v>693</v>
      </c>
      <c r="M10" s="260" t="s">
        <v>694</v>
      </c>
      <c r="N10" s="260" t="s">
        <v>694</v>
      </c>
      <c r="O10" s="260" t="s">
        <v>694</v>
      </c>
      <c r="P10" s="260" t="s">
        <v>694</v>
      </c>
      <c r="Q10" s="260" t="s">
        <v>694</v>
      </c>
      <c r="R10" s="260"/>
      <c r="S10" s="260" t="s">
        <v>694</v>
      </c>
      <c r="T10" s="260" t="s">
        <v>694</v>
      </c>
      <c r="U10" s="260" t="s">
        <v>695</v>
      </c>
      <c r="V10" s="260" t="s">
        <v>694</v>
      </c>
      <c r="W10" s="260" t="s">
        <v>694</v>
      </c>
      <c r="X10" s="260"/>
    </row>
    <row r="11" spans="1:24" ht="56.95" customHeight="1" x14ac:dyDescent="0.25">
      <c r="A11" s="260" t="s">
        <v>17</v>
      </c>
      <c r="B11" s="260" t="s">
        <v>704</v>
      </c>
      <c r="C11" s="260">
        <v>1</v>
      </c>
      <c r="D11" s="260">
        <v>0</v>
      </c>
      <c r="E11" s="260">
        <v>0</v>
      </c>
      <c r="F11" s="260">
        <v>0</v>
      </c>
      <c r="G11" s="260">
        <v>0</v>
      </c>
      <c r="H11" s="260">
        <v>0</v>
      </c>
      <c r="I11" s="260">
        <v>0</v>
      </c>
      <c r="J11" s="260">
        <v>1</v>
      </c>
      <c r="K11" s="260" t="s">
        <v>692</v>
      </c>
      <c r="L11" s="260" t="s">
        <v>693</v>
      </c>
      <c r="M11" s="260" t="s">
        <v>697</v>
      </c>
      <c r="N11" s="260" t="s">
        <v>694</v>
      </c>
      <c r="O11" s="260" t="s">
        <v>694</v>
      </c>
      <c r="P11" s="260" t="s">
        <v>694</v>
      </c>
      <c r="Q11" s="260" t="s">
        <v>694</v>
      </c>
      <c r="R11" s="260"/>
      <c r="S11" s="260" t="s">
        <v>705</v>
      </c>
      <c r="T11" s="260" t="s">
        <v>706</v>
      </c>
      <c r="U11" s="260" t="s">
        <v>695</v>
      </c>
      <c r="V11" s="260" t="s">
        <v>694</v>
      </c>
      <c r="W11" s="260" t="s">
        <v>694</v>
      </c>
      <c r="X11" s="260"/>
    </row>
    <row r="12" spans="1:24" ht="242.2" customHeight="1" x14ac:dyDescent="0.25">
      <c r="A12" s="260" t="s">
        <v>23</v>
      </c>
      <c r="B12" s="260" t="s">
        <v>707</v>
      </c>
      <c r="C12" s="260">
        <v>1</v>
      </c>
      <c r="D12" s="260">
        <v>0</v>
      </c>
      <c r="E12" s="260">
        <v>0</v>
      </c>
      <c r="F12" s="260">
        <v>0</v>
      </c>
      <c r="G12" s="260">
        <v>0</v>
      </c>
      <c r="H12" s="260">
        <v>0</v>
      </c>
      <c r="I12" s="260">
        <v>0</v>
      </c>
      <c r="J12" s="260">
        <v>1</v>
      </c>
      <c r="K12" s="260"/>
      <c r="L12" s="260" t="s">
        <v>708</v>
      </c>
      <c r="M12" s="260" t="s">
        <v>697</v>
      </c>
      <c r="N12" s="260" t="s">
        <v>694</v>
      </c>
      <c r="O12" s="260" t="s">
        <v>694</v>
      </c>
      <c r="P12" s="260" t="s">
        <v>709</v>
      </c>
      <c r="Q12" s="260" t="s">
        <v>710</v>
      </c>
      <c r="R12" s="260"/>
      <c r="S12" s="260" t="s">
        <v>711</v>
      </c>
      <c r="T12" s="260" t="s">
        <v>712</v>
      </c>
      <c r="U12" s="260" t="s">
        <v>24</v>
      </c>
      <c r="V12" s="260" t="s">
        <v>697</v>
      </c>
      <c r="W12" s="260" t="s">
        <v>713</v>
      </c>
      <c r="X12" s="260">
        <f>IF($W12="Critical Importance",20,IF($W12="Minor Importance",5,10))</f>
        <v>10</v>
      </c>
    </row>
    <row r="13" spans="1:24" ht="114.05" customHeight="1" x14ac:dyDescent="0.25">
      <c r="A13" s="260" t="s">
        <v>25</v>
      </c>
      <c r="B13" s="260" t="s">
        <v>714</v>
      </c>
      <c r="C13" s="260">
        <v>1</v>
      </c>
      <c r="D13" s="260">
        <v>0</v>
      </c>
      <c r="E13" s="260">
        <v>0</v>
      </c>
      <c r="F13" s="260">
        <v>0</v>
      </c>
      <c r="G13" s="260">
        <v>0</v>
      </c>
      <c r="H13" s="260">
        <v>0</v>
      </c>
      <c r="I13" s="260">
        <v>0</v>
      </c>
      <c r="J13" s="260">
        <v>1</v>
      </c>
      <c r="K13" s="260"/>
      <c r="L13" s="260" t="s">
        <v>695</v>
      </c>
      <c r="M13" s="260" t="s">
        <v>697</v>
      </c>
      <c r="N13" s="260" t="s">
        <v>694</v>
      </c>
      <c r="O13" s="260" t="s">
        <v>715</v>
      </c>
      <c r="P13" s="260" t="s">
        <v>715</v>
      </c>
      <c r="Q13" s="260" t="s">
        <v>715</v>
      </c>
      <c r="R13" s="260"/>
      <c r="S13" s="260" t="s">
        <v>716</v>
      </c>
      <c r="T13" s="260" t="s">
        <v>717</v>
      </c>
      <c r="U13" s="260" t="s">
        <v>695</v>
      </c>
      <c r="V13" s="260" t="s">
        <v>697</v>
      </c>
      <c r="W13" s="260"/>
      <c r="X13" s="260"/>
    </row>
    <row r="14" spans="1:24" ht="171" customHeight="1" x14ac:dyDescent="0.25">
      <c r="A14" s="260" t="s">
        <v>27</v>
      </c>
      <c r="B14" s="260" t="s">
        <v>718</v>
      </c>
      <c r="C14" s="260">
        <v>1</v>
      </c>
      <c r="D14" s="260">
        <v>0</v>
      </c>
      <c r="E14" s="260">
        <v>0</v>
      </c>
      <c r="F14" s="260">
        <v>0</v>
      </c>
      <c r="G14" s="260">
        <v>0</v>
      </c>
      <c r="H14" s="260">
        <v>0</v>
      </c>
      <c r="I14" s="260">
        <v>0</v>
      </c>
      <c r="J14" s="260">
        <v>1</v>
      </c>
      <c r="K14" s="260"/>
      <c r="L14" s="260" t="s">
        <v>708</v>
      </c>
      <c r="M14" s="260" t="s">
        <v>697</v>
      </c>
      <c r="N14" s="260" t="s">
        <v>694</v>
      </c>
      <c r="O14" s="260" t="s">
        <v>694</v>
      </c>
      <c r="P14" s="260" t="s">
        <v>719</v>
      </c>
      <c r="Q14" s="260" t="s">
        <v>694</v>
      </c>
      <c r="R14" s="260"/>
      <c r="S14" s="260" t="s">
        <v>720</v>
      </c>
      <c r="T14" s="260" t="s">
        <v>721</v>
      </c>
      <c r="U14" s="260" t="s">
        <v>24</v>
      </c>
      <c r="V14" s="260" t="s">
        <v>697</v>
      </c>
      <c r="W14" s="260" t="s">
        <v>722</v>
      </c>
      <c r="X14" s="260">
        <f>IF($W14="Critical Importance",20,IF($W14="Minor Importance",5,10))</f>
        <v>5</v>
      </c>
    </row>
    <row r="15" spans="1:24" ht="227.95" customHeight="1" x14ac:dyDescent="0.25">
      <c r="A15" s="260" t="s">
        <v>28</v>
      </c>
      <c r="B15" s="260" t="s">
        <v>723</v>
      </c>
      <c r="C15" s="260">
        <v>1</v>
      </c>
      <c r="D15" s="260">
        <v>0</v>
      </c>
      <c r="E15" s="260">
        <v>0</v>
      </c>
      <c r="F15" s="260">
        <v>0</v>
      </c>
      <c r="G15" s="260">
        <v>0</v>
      </c>
      <c r="H15" s="260">
        <v>0</v>
      </c>
      <c r="I15" s="260">
        <v>0</v>
      </c>
      <c r="J15" s="260">
        <v>1</v>
      </c>
      <c r="K15" s="260"/>
      <c r="L15" s="260" t="s">
        <v>708</v>
      </c>
      <c r="M15" s="260" t="s">
        <v>697</v>
      </c>
      <c r="N15" s="260" t="s">
        <v>694</v>
      </c>
      <c r="O15" s="260" t="s">
        <v>694</v>
      </c>
      <c r="P15" s="260" t="s">
        <v>724</v>
      </c>
      <c r="Q15" s="260" t="s">
        <v>725</v>
      </c>
      <c r="R15" s="260"/>
      <c r="S15" s="260" t="s">
        <v>726</v>
      </c>
      <c r="T15" s="260" t="s">
        <v>727</v>
      </c>
      <c r="U15" s="260" t="s">
        <v>24</v>
      </c>
      <c r="V15" s="260" t="s">
        <v>697</v>
      </c>
      <c r="W15" s="260" t="s">
        <v>722</v>
      </c>
      <c r="X15" s="260">
        <f>IF($W15="Critical Importance",20,IF($W15="Minor Importance",5,10))</f>
        <v>5</v>
      </c>
    </row>
    <row r="16" spans="1:24" ht="199.5" customHeight="1" x14ac:dyDescent="0.25">
      <c r="A16" s="260" t="s">
        <v>29</v>
      </c>
      <c r="B16" s="260" t="s">
        <v>728</v>
      </c>
      <c r="C16" s="260">
        <v>1</v>
      </c>
      <c r="D16" s="260">
        <v>0</v>
      </c>
      <c r="E16" s="260">
        <v>0</v>
      </c>
      <c r="F16" s="260">
        <v>0</v>
      </c>
      <c r="G16" s="260">
        <v>0</v>
      </c>
      <c r="H16" s="260">
        <v>0</v>
      </c>
      <c r="I16" s="260">
        <v>0</v>
      </c>
      <c r="J16" s="260">
        <v>0</v>
      </c>
      <c r="K16" s="260"/>
      <c r="L16" s="260" t="s">
        <v>693</v>
      </c>
      <c r="M16" s="260">
        <v>0</v>
      </c>
      <c r="N16" s="260"/>
      <c r="O16" s="260" t="s">
        <v>729</v>
      </c>
      <c r="P16" s="260" t="s">
        <v>729</v>
      </c>
      <c r="Q16" s="260" t="s">
        <v>729</v>
      </c>
      <c r="R16" s="260"/>
      <c r="S16" s="260" t="s">
        <v>730</v>
      </c>
      <c r="T16" s="260" t="s">
        <v>731</v>
      </c>
      <c r="U16" s="260" t="s">
        <v>695</v>
      </c>
      <c r="V16" s="260"/>
      <c r="W16" s="260"/>
      <c r="X16" s="260"/>
    </row>
    <row r="17" spans="1:24" ht="56.95" customHeight="1" x14ac:dyDescent="0.25">
      <c r="A17" s="260" t="s">
        <v>32</v>
      </c>
      <c r="B17" s="261" t="s">
        <v>732</v>
      </c>
      <c r="C17" s="260">
        <v>1</v>
      </c>
      <c r="D17" s="260">
        <v>0</v>
      </c>
      <c r="E17" s="260">
        <v>1</v>
      </c>
      <c r="F17" s="260">
        <v>1</v>
      </c>
      <c r="G17" s="260">
        <v>0</v>
      </c>
      <c r="H17" s="260">
        <v>0</v>
      </c>
      <c r="I17" s="260">
        <v>0</v>
      </c>
      <c r="J17" s="260">
        <v>0</v>
      </c>
      <c r="K17" s="260" t="s">
        <v>692</v>
      </c>
      <c r="L17" s="260" t="s">
        <v>693</v>
      </c>
      <c r="M17" s="260" t="s">
        <v>694</v>
      </c>
      <c r="N17" s="260" t="s">
        <v>694</v>
      </c>
      <c r="O17" s="260" t="s">
        <v>733</v>
      </c>
      <c r="P17" s="260" t="s">
        <v>734</v>
      </c>
      <c r="Q17" s="260" t="s">
        <v>735</v>
      </c>
      <c r="R17" s="260"/>
      <c r="S17" s="260" t="s">
        <v>694</v>
      </c>
      <c r="T17" s="260" t="s">
        <v>694</v>
      </c>
      <c r="U17" s="260" t="s">
        <v>695</v>
      </c>
      <c r="V17" s="260" t="s">
        <v>694</v>
      </c>
      <c r="W17" s="260"/>
      <c r="X17" s="260"/>
    </row>
    <row r="18" spans="1:24" ht="71.2" customHeight="1" x14ac:dyDescent="0.25">
      <c r="A18" s="260" t="s">
        <v>34</v>
      </c>
      <c r="B18" s="260" t="s">
        <v>736</v>
      </c>
      <c r="C18" s="260">
        <v>1</v>
      </c>
      <c r="D18" s="260">
        <v>0</v>
      </c>
      <c r="E18" s="260">
        <v>0</v>
      </c>
      <c r="F18" s="260">
        <v>0</v>
      </c>
      <c r="G18" s="260">
        <v>1</v>
      </c>
      <c r="H18" s="260">
        <v>0</v>
      </c>
      <c r="I18" s="260">
        <v>0</v>
      </c>
      <c r="J18" s="260">
        <v>0</v>
      </c>
      <c r="K18" s="260" t="s">
        <v>692</v>
      </c>
      <c r="L18" s="260" t="s">
        <v>693</v>
      </c>
      <c r="M18" s="260" t="s">
        <v>694</v>
      </c>
      <c r="N18" s="260" t="s">
        <v>694</v>
      </c>
      <c r="O18" s="260" t="s">
        <v>737</v>
      </c>
      <c r="P18" s="260" t="s">
        <v>738</v>
      </c>
      <c r="Q18" s="260" t="s">
        <v>739</v>
      </c>
      <c r="R18" s="260"/>
      <c r="S18" s="260" t="s">
        <v>694</v>
      </c>
      <c r="T18" s="260" t="s">
        <v>694</v>
      </c>
      <c r="U18" s="260" t="s">
        <v>695</v>
      </c>
      <c r="V18" s="260" t="s">
        <v>694</v>
      </c>
      <c r="W18" s="260"/>
      <c r="X18" s="260"/>
    </row>
    <row r="19" spans="1:24" ht="42.75" customHeight="1" x14ac:dyDescent="0.25">
      <c r="A19" s="260" t="s">
        <v>36</v>
      </c>
      <c r="B19" s="260" t="s">
        <v>740</v>
      </c>
      <c r="C19" s="260">
        <v>1</v>
      </c>
      <c r="D19" s="260">
        <v>0</v>
      </c>
      <c r="E19" s="260">
        <v>0</v>
      </c>
      <c r="F19" s="260">
        <v>0</v>
      </c>
      <c r="G19" s="260">
        <v>0</v>
      </c>
      <c r="H19" s="260">
        <v>1</v>
      </c>
      <c r="I19" s="260">
        <v>0</v>
      </c>
      <c r="J19" s="260">
        <v>0</v>
      </c>
      <c r="K19" s="260" t="s">
        <v>692</v>
      </c>
      <c r="L19" s="260" t="s">
        <v>693</v>
      </c>
      <c r="M19" s="260" t="s">
        <v>694</v>
      </c>
      <c r="N19" s="260" t="s">
        <v>694</v>
      </c>
      <c r="O19" s="260" t="s">
        <v>694</v>
      </c>
      <c r="P19" s="260" t="s">
        <v>741</v>
      </c>
      <c r="Q19" s="260" t="s">
        <v>742</v>
      </c>
      <c r="R19" s="260"/>
      <c r="S19" s="260" t="s">
        <v>694</v>
      </c>
      <c r="T19" s="260" t="s">
        <v>694</v>
      </c>
      <c r="U19" s="260" t="s">
        <v>695</v>
      </c>
      <c r="V19" s="260" t="s">
        <v>694</v>
      </c>
      <c r="W19" s="260"/>
      <c r="X19" s="260"/>
    </row>
    <row r="20" spans="1:24" ht="42.75" customHeight="1" x14ac:dyDescent="0.25">
      <c r="A20" s="260" t="s">
        <v>39</v>
      </c>
      <c r="B20" s="260" t="s">
        <v>743</v>
      </c>
      <c r="C20" s="260">
        <v>1</v>
      </c>
      <c r="D20" s="260">
        <v>0</v>
      </c>
      <c r="E20" s="260">
        <v>0</v>
      </c>
      <c r="F20" s="260">
        <v>0</v>
      </c>
      <c r="G20" s="260">
        <v>0</v>
      </c>
      <c r="H20" s="260">
        <v>0</v>
      </c>
      <c r="I20" s="260">
        <v>1</v>
      </c>
      <c r="J20" s="260">
        <v>1</v>
      </c>
      <c r="K20" s="260" t="s">
        <v>692</v>
      </c>
      <c r="L20" s="260" t="s">
        <v>693</v>
      </c>
      <c r="M20" s="260" t="s">
        <v>694</v>
      </c>
      <c r="N20" s="260" t="s">
        <v>694</v>
      </c>
      <c r="O20" s="260" t="s">
        <v>694</v>
      </c>
      <c r="P20" s="260" t="s">
        <v>744</v>
      </c>
      <c r="Q20" s="260" t="s">
        <v>745</v>
      </c>
      <c r="R20" s="260"/>
      <c r="S20" s="260" t="s">
        <v>694</v>
      </c>
      <c r="T20" s="260" t="s">
        <v>694</v>
      </c>
      <c r="U20" s="260" t="s">
        <v>695</v>
      </c>
      <c r="V20" s="260" t="s">
        <v>694</v>
      </c>
      <c r="W20" s="260"/>
      <c r="X20" s="260"/>
    </row>
    <row r="21" spans="1:24" ht="71.2" customHeight="1" x14ac:dyDescent="0.25">
      <c r="A21" s="260" t="s">
        <v>41</v>
      </c>
      <c r="B21" s="260" t="s">
        <v>746</v>
      </c>
      <c r="C21" s="260">
        <v>1</v>
      </c>
      <c r="D21" s="260">
        <v>0</v>
      </c>
      <c r="E21" s="260">
        <v>0</v>
      </c>
      <c r="F21" s="260">
        <v>0</v>
      </c>
      <c r="G21" s="260">
        <v>0</v>
      </c>
      <c r="H21" s="260">
        <v>1</v>
      </c>
      <c r="I21" s="260">
        <v>0</v>
      </c>
      <c r="J21" s="260">
        <v>1</v>
      </c>
      <c r="K21" s="260" t="s">
        <v>692</v>
      </c>
      <c r="L21" s="260" t="s">
        <v>693</v>
      </c>
      <c r="M21" s="260" t="s">
        <v>697</v>
      </c>
      <c r="N21" s="260" t="s">
        <v>694</v>
      </c>
      <c r="O21" s="260" t="s">
        <v>747</v>
      </c>
      <c r="P21" s="260" t="s">
        <v>748</v>
      </c>
      <c r="Q21" s="260" t="s">
        <v>749</v>
      </c>
      <c r="R21" s="260"/>
      <c r="S21" s="260"/>
      <c r="T21" s="260"/>
      <c r="U21" s="260" t="s">
        <v>695</v>
      </c>
      <c r="V21" s="260"/>
      <c r="W21" s="260"/>
      <c r="X21" s="260"/>
    </row>
    <row r="22" spans="1:24" ht="71.2" customHeight="1" x14ac:dyDescent="0.25">
      <c r="A22" s="260" t="s">
        <v>43</v>
      </c>
      <c r="B22" s="260" t="s">
        <v>750</v>
      </c>
      <c r="C22" s="260">
        <v>1</v>
      </c>
      <c r="D22" s="260">
        <v>0</v>
      </c>
      <c r="E22" s="260">
        <v>0</v>
      </c>
      <c r="F22" s="260">
        <v>0</v>
      </c>
      <c r="G22" s="260">
        <v>0</v>
      </c>
      <c r="H22" s="260">
        <v>1</v>
      </c>
      <c r="I22" s="260">
        <v>0</v>
      </c>
      <c r="J22" s="260">
        <v>1</v>
      </c>
      <c r="K22" s="260" t="s">
        <v>692</v>
      </c>
      <c r="L22" s="260" t="s">
        <v>693</v>
      </c>
      <c r="M22" s="260" t="s">
        <v>697</v>
      </c>
      <c r="N22" s="260" t="s">
        <v>694</v>
      </c>
      <c r="O22" s="260" t="s">
        <v>751</v>
      </c>
      <c r="P22" s="260" t="s">
        <v>752</v>
      </c>
      <c r="Q22" s="260" t="s">
        <v>753</v>
      </c>
      <c r="R22" s="260"/>
      <c r="S22" s="260"/>
      <c r="T22" s="260"/>
      <c r="U22" s="260" t="s">
        <v>695</v>
      </c>
      <c r="V22" s="260"/>
      <c r="W22" s="260"/>
      <c r="X22" s="260"/>
    </row>
    <row r="23" spans="1:24" ht="93.8" customHeight="1" x14ac:dyDescent="0.25">
      <c r="A23" s="260" t="s">
        <v>45</v>
      </c>
      <c r="B23" s="260" t="s">
        <v>754</v>
      </c>
      <c r="C23" s="260">
        <v>1</v>
      </c>
      <c r="D23" s="260">
        <v>0</v>
      </c>
      <c r="E23" s="260">
        <v>0</v>
      </c>
      <c r="F23" s="260">
        <v>0</v>
      </c>
      <c r="G23" s="260">
        <v>0</v>
      </c>
      <c r="H23" s="260">
        <v>1</v>
      </c>
      <c r="I23" s="260">
        <v>0</v>
      </c>
      <c r="J23" s="260">
        <v>0</v>
      </c>
      <c r="K23" s="260" t="s">
        <v>692</v>
      </c>
      <c r="L23" s="260" t="s">
        <v>693</v>
      </c>
      <c r="M23" s="260" t="s">
        <v>694</v>
      </c>
      <c r="N23" s="260" t="s">
        <v>694</v>
      </c>
      <c r="O23" s="260" t="s">
        <v>694</v>
      </c>
      <c r="P23" s="260" t="s">
        <v>755</v>
      </c>
      <c r="Q23" s="260" t="s">
        <v>756</v>
      </c>
      <c r="R23" s="260"/>
      <c r="S23" s="260" t="s">
        <v>694</v>
      </c>
      <c r="T23" s="260" t="s">
        <v>694</v>
      </c>
      <c r="U23" s="260" t="s">
        <v>695</v>
      </c>
      <c r="V23" s="260" t="s">
        <v>694</v>
      </c>
      <c r="W23" s="260"/>
      <c r="X23" s="260"/>
    </row>
    <row r="24" spans="1:24" ht="82" customHeight="1" x14ac:dyDescent="0.25">
      <c r="A24" s="260" t="s">
        <v>47</v>
      </c>
      <c r="B24" s="260" t="s">
        <v>757</v>
      </c>
      <c r="C24" s="260">
        <v>1</v>
      </c>
      <c r="D24" s="260">
        <v>0</v>
      </c>
      <c r="E24" s="260">
        <v>0</v>
      </c>
      <c r="F24" s="260">
        <v>0</v>
      </c>
      <c r="G24" s="260">
        <v>0</v>
      </c>
      <c r="H24" s="260">
        <v>0</v>
      </c>
      <c r="I24" s="260">
        <v>0</v>
      </c>
      <c r="J24" s="260">
        <v>1</v>
      </c>
      <c r="K24" s="260" t="s">
        <v>692</v>
      </c>
      <c r="L24" s="260" t="s">
        <v>693</v>
      </c>
      <c r="M24" s="260"/>
      <c r="N24" s="260"/>
      <c r="O24" s="260" t="s">
        <v>758</v>
      </c>
      <c r="P24" s="262" t="s">
        <v>759</v>
      </c>
      <c r="Q24" s="262" t="s">
        <v>760</v>
      </c>
      <c r="R24" s="262"/>
      <c r="S24" s="260"/>
      <c r="T24" s="260"/>
      <c r="U24" s="260" t="s">
        <v>695</v>
      </c>
      <c r="V24" s="260"/>
      <c r="W24" s="260"/>
      <c r="X24" s="260"/>
    </row>
    <row r="25" spans="1:24" ht="171" customHeight="1" x14ac:dyDescent="0.25">
      <c r="A25" s="260" t="s">
        <v>52</v>
      </c>
      <c r="B25" s="260" t="s">
        <v>761</v>
      </c>
      <c r="C25" s="260">
        <v>0</v>
      </c>
      <c r="D25" s="260">
        <v>1</v>
      </c>
      <c r="E25" s="260">
        <v>0</v>
      </c>
      <c r="F25" s="260">
        <v>0</v>
      </c>
      <c r="G25" s="260">
        <v>0</v>
      </c>
      <c r="H25" s="260">
        <v>0</v>
      </c>
      <c r="I25" s="260">
        <v>0</v>
      </c>
      <c r="J25" s="260">
        <v>1</v>
      </c>
      <c r="K25" s="260"/>
      <c r="L25" s="260" t="s">
        <v>762</v>
      </c>
      <c r="M25" s="260" t="s">
        <v>694</v>
      </c>
      <c r="N25" s="260" t="s">
        <v>694</v>
      </c>
      <c r="O25" s="260" t="s">
        <v>694</v>
      </c>
      <c r="P25" s="260" t="s">
        <v>694</v>
      </c>
      <c r="Q25" s="260" t="s">
        <v>694</v>
      </c>
      <c r="R25" s="260"/>
      <c r="S25" s="260" t="s">
        <v>763</v>
      </c>
      <c r="T25" s="260" t="s">
        <v>694</v>
      </c>
      <c r="U25" s="260" t="s">
        <v>24</v>
      </c>
      <c r="V25" s="260" t="s">
        <v>694</v>
      </c>
      <c r="W25" s="260" t="s">
        <v>764</v>
      </c>
      <c r="X25" s="260">
        <f t="shared" ref="X25:X31" si="0">IF($W25="Critical Importance",20,IF($W25="Minor Importance",5,10))</f>
        <v>20</v>
      </c>
    </row>
    <row r="26" spans="1:24" ht="171" customHeight="1" x14ac:dyDescent="0.25">
      <c r="A26" s="260" t="s">
        <v>54</v>
      </c>
      <c r="B26" s="260" t="s">
        <v>765</v>
      </c>
      <c r="C26" s="260">
        <v>0</v>
      </c>
      <c r="D26" s="260">
        <v>1</v>
      </c>
      <c r="E26" s="260">
        <v>0</v>
      </c>
      <c r="F26" s="260">
        <v>0</v>
      </c>
      <c r="G26" s="260">
        <v>0</v>
      </c>
      <c r="H26" s="260">
        <v>0</v>
      </c>
      <c r="I26" s="260">
        <v>0</v>
      </c>
      <c r="J26" s="260">
        <v>1</v>
      </c>
      <c r="K26" s="260"/>
      <c r="L26" s="260" t="s">
        <v>762</v>
      </c>
      <c r="M26" s="260" t="s">
        <v>694</v>
      </c>
      <c r="N26" s="260" t="s">
        <v>694</v>
      </c>
      <c r="O26" s="260" t="s">
        <v>694</v>
      </c>
      <c r="P26" s="260" t="s">
        <v>694</v>
      </c>
      <c r="Q26" s="260" t="s">
        <v>694</v>
      </c>
      <c r="R26" s="260"/>
      <c r="S26" s="260" t="s">
        <v>766</v>
      </c>
      <c r="T26" s="260" t="s">
        <v>694</v>
      </c>
      <c r="U26" s="260" t="s">
        <v>24</v>
      </c>
      <c r="V26" s="260" t="s">
        <v>694</v>
      </c>
      <c r="W26" s="260" t="s">
        <v>764</v>
      </c>
      <c r="X26" s="260">
        <f t="shared" si="0"/>
        <v>20</v>
      </c>
    </row>
    <row r="27" spans="1:24" ht="128.30000000000001" customHeight="1" x14ac:dyDescent="0.25">
      <c r="A27" s="260" t="s">
        <v>56</v>
      </c>
      <c r="B27" s="260" t="s">
        <v>767</v>
      </c>
      <c r="C27" s="260">
        <v>0</v>
      </c>
      <c r="D27" s="260">
        <v>1</v>
      </c>
      <c r="E27" s="260">
        <v>0</v>
      </c>
      <c r="F27" s="260">
        <v>0</v>
      </c>
      <c r="G27" s="260">
        <v>0</v>
      </c>
      <c r="H27" s="260">
        <v>0</v>
      </c>
      <c r="I27" s="260">
        <v>0</v>
      </c>
      <c r="J27" s="260">
        <v>1</v>
      </c>
      <c r="K27" s="260"/>
      <c r="L27" s="260" t="s">
        <v>762</v>
      </c>
      <c r="M27" s="260" t="s">
        <v>20</v>
      </c>
      <c r="N27" s="260" t="s">
        <v>694</v>
      </c>
      <c r="O27" s="260" t="s">
        <v>694</v>
      </c>
      <c r="P27" s="260" t="s">
        <v>768</v>
      </c>
      <c r="Q27" s="260" t="s">
        <v>769</v>
      </c>
      <c r="R27" s="260"/>
      <c r="S27" s="260" t="s">
        <v>770</v>
      </c>
      <c r="T27" s="260" t="s">
        <v>771</v>
      </c>
      <c r="U27" s="260" t="s">
        <v>24</v>
      </c>
      <c r="V27" s="260" t="s">
        <v>697</v>
      </c>
      <c r="W27" s="260" t="s">
        <v>713</v>
      </c>
      <c r="X27" s="260">
        <f t="shared" si="0"/>
        <v>10</v>
      </c>
    </row>
    <row r="28" spans="1:24" ht="242.2" customHeight="1" x14ac:dyDescent="0.25">
      <c r="A28" s="260" t="s">
        <v>58</v>
      </c>
      <c r="B28" s="260" t="s">
        <v>772</v>
      </c>
      <c r="C28" s="260">
        <v>0</v>
      </c>
      <c r="D28" s="260">
        <v>1</v>
      </c>
      <c r="E28" s="260">
        <v>0</v>
      </c>
      <c r="F28" s="260">
        <v>0</v>
      </c>
      <c r="G28" s="260">
        <v>0</v>
      </c>
      <c r="H28" s="260">
        <v>0</v>
      </c>
      <c r="I28" s="260">
        <v>0</v>
      </c>
      <c r="J28" s="260">
        <v>1</v>
      </c>
      <c r="K28" s="260"/>
      <c r="L28" s="260" t="s">
        <v>762</v>
      </c>
      <c r="M28" s="260" t="s">
        <v>20</v>
      </c>
      <c r="N28" s="260" t="s">
        <v>694</v>
      </c>
      <c r="O28" s="260" t="s">
        <v>694</v>
      </c>
      <c r="P28" s="260" t="s">
        <v>773</v>
      </c>
      <c r="Q28" s="260" t="s">
        <v>774</v>
      </c>
      <c r="R28" s="260"/>
      <c r="S28" s="260" t="s">
        <v>775</v>
      </c>
      <c r="T28" s="260" t="s">
        <v>776</v>
      </c>
      <c r="U28" s="260" t="s">
        <v>24</v>
      </c>
      <c r="V28" s="260" t="s">
        <v>697</v>
      </c>
      <c r="W28" s="260" t="s">
        <v>713</v>
      </c>
      <c r="X28" s="260">
        <f t="shared" si="0"/>
        <v>10</v>
      </c>
    </row>
    <row r="29" spans="1:24" ht="185.25" customHeight="1" x14ac:dyDescent="0.25">
      <c r="A29" s="260" t="s">
        <v>60</v>
      </c>
      <c r="B29" s="260" t="s">
        <v>777</v>
      </c>
      <c r="C29" s="260">
        <v>0</v>
      </c>
      <c r="D29" s="260">
        <v>1</v>
      </c>
      <c r="E29" s="260">
        <v>0</v>
      </c>
      <c r="F29" s="260">
        <v>0</v>
      </c>
      <c r="G29" s="260">
        <v>0</v>
      </c>
      <c r="H29" s="260">
        <v>0</v>
      </c>
      <c r="I29" s="260">
        <v>0</v>
      </c>
      <c r="J29" s="260">
        <v>1</v>
      </c>
      <c r="K29" s="260"/>
      <c r="L29" s="260" t="s">
        <v>762</v>
      </c>
      <c r="M29" s="260" t="s">
        <v>20</v>
      </c>
      <c r="N29" s="260" t="s">
        <v>694</v>
      </c>
      <c r="O29" s="260" t="s">
        <v>694</v>
      </c>
      <c r="P29" s="260" t="s">
        <v>778</v>
      </c>
      <c r="Q29" s="260" t="s">
        <v>779</v>
      </c>
      <c r="R29" s="260"/>
      <c r="S29" s="260" t="s">
        <v>780</v>
      </c>
      <c r="T29" s="260" t="s">
        <v>781</v>
      </c>
      <c r="U29" s="260" t="s">
        <v>24</v>
      </c>
      <c r="V29" s="260" t="s">
        <v>697</v>
      </c>
      <c r="W29" s="260" t="s">
        <v>713</v>
      </c>
      <c r="X29" s="260">
        <f t="shared" si="0"/>
        <v>10</v>
      </c>
    </row>
    <row r="30" spans="1:24" ht="185.25" customHeight="1" x14ac:dyDescent="0.25">
      <c r="A30" s="260" t="s">
        <v>62</v>
      </c>
      <c r="B30" s="260" t="s">
        <v>782</v>
      </c>
      <c r="C30" s="260">
        <v>0</v>
      </c>
      <c r="D30" s="260">
        <v>1</v>
      </c>
      <c r="E30" s="260">
        <v>0</v>
      </c>
      <c r="F30" s="260">
        <v>0</v>
      </c>
      <c r="G30" s="260">
        <v>0</v>
      </c>
      <c r="H30" s="260">
        <v>0</v>
      </c>
      <c r="I30" s="260">
        <v>0</v>
      </c>
      <c r="J30" s="260">
        <v>1</v>
      </c>
      <c r="K30" s="260"/>
      <c r="L30" s="260" t="s">
        <v>762</v>
      </c>
      <c r="M30" s="260" t="s">
        <v>20</v>
      </c>
      <c r="N30" s="260" t="s">
        <v>694</v>
      </c>
      <c r="O30" s="260" t="s">
        <v>694</v>
      </c>
      <c r="P30" s="260" t="s">
        <v>783</v>
      </c>
      <c r="Q30" s="260" t="s">
        <v>784</v>
      </c>
      <c r="R30" s="260"/>
      <c r="S30" s="260" t="s">
        <v>785</v>
      </c>
      <c r="T30" s="260" t="s">
        <v>781</v>
      </c>
      <c r="U30" s="260" t="s">
        <v>24</v>
      </c>
      <c r="V30" s="260" t="s">
        <v>697</v>
      </c>
      <c r="W30" s="260" t="s">
        <v>713</v>
      </c>
      <c r="X30" s="260">
        <f t="shared" si="0"/>
        <v>10</v>
      </c>
    </row>
    <row r="31" spans="1:24" ht="242.2" customHeight="1" x14ac:dyDescent="0.25">
      <c r="A31" s="260" t="s">
        <v>64</v>
      </c>
      <c r="B31" s="260" t="s">
        <v>786</v>
      </c>
      <c r="C31" s="260">
        <v>0</v>
      </c>
      <c r="D31" s="260">
        <v>1</v>
      </c>
      <c r="E31" s="260">
        <v>0</v>
      </c>
      <c r="F31" s="260">
        <v>0</v>
      </c>
      <c r="G31" s="260">
        <v>0</v>
      </c>
      <c r="H31" s="260">
        <v>0</v>
      </c>
      <c r="I31" s="260">
        <v>0</v>
      </c>
      <c r="J31" s="260">
        <v>1</v>
      </c>
      <c r="K31" s="260"/>
      <c r="L31" s="260" t="s">
        <v>762</v>
      </c>
      <c r="M31" s="260" t="s">
        <v>20</v>
      </c>
      <c r="N31" s="260" t="s">
        <v>694</v>
      </c>
      <c r="O31" s="260" t="s">
        <v>694</v>
      </c>
      <c r="P31" s="260" t="s">
        <v>787</v>
      </c>
      <c r="Q31" s="260" t="s">
        <v>788</v>
      </c>
      <c r="R31" s="260"/>
      <c r="S31" s="260" t="s">
        <v>789</v>
      </c>
      <c r="T31" s="260" t="s">
        <v>790</v>
      </c>
      <c r="U31" s="260" t="s">
        <v>24</v>
      </c>
      <c r="V31" s="260" t="s">
        <v>697</v>
      </c>
      <c r="W31" s="260" t="s">
        <v>713</v>
      </c>
      <c r="X31" s="260">
        <f t="shared" si="0"/>
        <v>10</v>
      </c>
    </row>
    <row r="32" spans="1:24" ht="56.95" customHeight="1" x14ac:dyDescent="0.25">
      <c r="A32" s="262" t="s">
        <v>310</v>
      </c>
      <c r="B32" s="260" t="s">
        <v>791</v>
      </c>
      <c r="C32" s="260">
        <v>0</v>
      </c>
      <c r="D32" s="260">
        <v>0</v>
      </c>
      <c r="E32" s="260">
        <v>0</v>
      </c>
      <c r="F32" s="260">
        <v>0</v>
      </c>
      <c r="G32" s="260">
        <v>1</v>
      </c>
      <c r="H32" s="260">
        <v>0</v>
      </c>
      <c r="I32" s="260">
        <v>0</v>
      </c>
      <c r="J32" s="260">
        <v>0</v>
      </c>
      <c r="K32" s="260" t="s">
        <v>692</v>
      </c>
      <c r="L32" s="260" t="s">
        <v>693</v>
      </c>
      <c r="M32" s="260" t="s">
        <v>697</v>
      </c>
      <c r="N32" s="260" t="s">
        <v>792</v>
      </c>
      <c r="O32" s="260" t="s">
        <v>694</v>
      </c>
      <c r="P32" s="260" t="s">
        <v>694</v>
      </c>
      <c r="Q32" s="260" t="s">
        <v>694</v>
      </c>
      <c r="R32" s="260"/>
      <c r="S32" s="260" t="s">
        <v>694</v>
      </c>
      <c r="T32" s="260" t="s">
        <v>694</v>
      </c>
      <c r="U32" s="260" t="s">
        <v>695</v>
      </c>
      <c r="V32" s="260" t="s">
        <v>694</v>
      </c>
      <c r="W32" s="260"/>
      <c r="X32" s="260"/>
    </row>
    <row r="33" spans="1:24" ht="56.95" customHeight="1" x14ac:dyDescent="0.25">
      <c r="A33" s="262" t="s">
        <v>311</v>
      </c>
      <c r="B33" s="260" t="s">
        <v>793</v>
      </c>
      <c r="C33" s="260">
        <v>0</v>
      </c>
      <c r="D33" s="260">
        <v>0</v>
      </c>
      <c r="E33" s="260">
        <v>0</v>
      </c>
      <c r="F33" s="260">
        <v>0</v>
      </c>
      <c r="G33" s="260">
        <v>1</v>
      </c>
      <c r="H33" s="260">
        <v>0</v>
      </c>
      <c r="I33" s="260">
        <v>0</v>
      </c>
      <c r="J33" s="260">
        <v>0</v>
      </c>
      <c r="K33" s="260" t="s">
        <v>692</v>
      </c>
      <c r="L33" s="260" t="s">
        <v>693</v>
      </c>
      <c r="M33" s="260" t="s">
        <v>697</v>
      </c>
      <c r="N33" s="260" t="s">
        <v>792</v>
      </c>
      <c r="O33" s="260" t="s">
        <v>694</v>
      </c>
      <c r="P33" s="260" t="s">
        <v>694</v>
      </c>
      <c r="Q33" s="260" t="s">
        <v>694</v>
      </c>
      <c r="R33" s="260"/>
      <c r="S33" s="260" t="s">
        <v>694</v>
      </c>
      <c r="T33" s="260" t="s">
        <v>694</v>
      </c>
      <c r="U33" s="260" t="s">
        <v>695</v>
      </c>
      <c r="V33" s="260" t="s">
        <v>694</v>
      </c>
      <c r="W33" s="260"/>
      <c r="X33" s="260"/>
    </row>
    <row r="34" spans="1:24" ht="56.95" customHeight="1" x14ac:dyDescent="0.25">
      <c r="A34" s="262" t="s">
        <v>312</v>
      </c>
      <c r="B34" s="260" t="s">
        <v>794</v>
      </c>
      <c r="C34" s="260">
        <v>0</v>
      </c>
      <c r="D34" s="260">
        <v>0</v>
      </c>
      <c r="E34" s="260">
        <v>0</v>
      </c>
      <c r="F34" s="260">
        <v>0</v>
      </c>
      <c r="G34" s="260">
        <v>1</v>
      </c>
      <c r="H34" s="260">
        <v>0</v>
      </c>
      <c r="I34" s="260">
        <v>0</v>
      </c>
      <c r="J34" s="260">
        <v>0</v>
      </c>
      <c r="K34" s="260" t="s">
        <v>692</v>
      </c>
      <c r="L34" s="260" t="s">
        <v>693</v>
      </c>
      <c r="M34" s="260" t="s">
        <v>697</v>
      </c>
      <c r="N34" s="260" t="s">
        <v>792</v>
      </c>
      <c r="O34" s="260" t="s">
        <v>694</v>
      </c>
      <c r="P34" s="260" t="s">
        <v>694</v>
      </c>
      <c r="Q34" s="260" t="s">
        <v>694</v>
      </c>
      <c r="R34" s="260"/>
      <c r="S34" s="260" t="s">
        <v>694</v>
      </c>
      <c r="T34" s="260" t="s">
        <v>694</v>
      </c>
      <c r="U34" s="260" t="s">
        <v>695</v>
      </c>
      <c r="V34" s="260" t="s">
        <v>694</v>
      </c>
      <c r="W34" s="260"/>
      <c r="X34" s="260"/>
    </row>
    <row r="35" spans="1:24" ht="56.95" customHeight="1" x14ac:dyDescent="0.25">
      <c r="A35" s="262" t="s">
        <v>314</v>
      </c>
      <c r="B35" s="260" t="s">
        <v>795</v>
      </c>
      <c r="C35" s="260">
        <v>0</v>
      </c>
      <c r="D35" s="260">
        <v>0</v>
      </c>
      <c r="E35" s="260">
        <v>0</v>
      </c>
      <c r="F35" s="260">
        <v>0</v>
      </c>
      <c r="G35" s="260">
        <v>1</v>
      </c>
      <c r="H35" s="260">
        <v>0</v>
      </c>
      <c r="I35" s="260">
        <v>0</v>
      </c>
      <c r="J35" s="260">
        <v>0</v>
      </c>
      <c r="K35" s="260" t="s">
        <v>692</v>
      </c>
      <c r="L35" s="260" t="s">
        <v>693</v>
      </c>
      <c r="M35" s="260" t="s">
        <v>697</v>
      </c>
      <c r="N35" s="260" t="s">
        <v>792</v>
      </c>
      <c r="O35" s="260" t="s">
        <v>694</v>
      </c>
      <c r="P35" s="260" t="s">
        <v>694</v>
      </c>
      <c r="Q35" s="260" t="s">
        <v>694</v>
      </c>
      <c r="R35" s="260"/>
      <c r="S35" s="260" t="s">
        <v>694</v>
      </c>
      <c r="T35" s="260" t="s">
        <v>694</v>
      </c>
      <c r="U35" s="260" t="s">
        <v>695</v>
      </c>
      <c r="V35" s="260" t="s">
        <v>694</v>
      </c>
      <c r="W35" s="260"/>
      <c r="X35" s="260"/>
    </row>
    <row r="36" spans="1:24" ht="56.95" customHeight="1" x14ac:dyDescent="0.25">
      <c r="A36" s="262" t="s">
        <v>315</v>
      </c>
      <c r="B36" s="260" t="s">
        <v>796</v>
      </c>
      <c r="C36" s="260">
        <v>0</v>
      </c>
      <c r="D36" s="260">
        <v>0</v>
      </c>
      <c r="E36" s="260">
        <v>0</v>
      </c>
      <c r="F36" s="260">
        <v>0</v>
      </c>
      <c r="G36" s="260">
        <v>1</v>
      </c>
      <c r="H36" s="260">
        <v>0</v>
      </c>
      <c r="I36" s="260">
        <v>0</v>
      </c>
      <c r="J36" s="260">
        <v>0</v>
      </c>
      <c r="K36" s="260"/>
      <c r="L36" s="260" t="s">
        <v>693</v>
      </c>
      <c r="M36" s="260" t="s">
        <v>697</v>
      </c>
      <c r="N36" s="260" t="s">
        <v>792</v>
      </c>
      <c r="O36" s="260" t="s">
        <v>797</v>
      </c>
      <c r="P36" s="260" t="s">
        <v>797</v>
      </c>
      <c r="Q36" s="260" t="s">
        <v>797</v>
      </c>
      <c r="R36" s="260"/>
      <c r="S36" s="260" t="s">
        <v>694</v>
      </c>
      <c r="T36" s="260" t="s">
        <v>694</v>
      </c>
      <c r="U36" s="260" t="s">
        <v>695</v>
      </c>
      <c r="V36" s="260" t="s">
        <v>694</v>
      </c>
      <c r="W36" s="260"/>
      <c r="X36" s="260"/>
    </row>
    <row r="37" spans="1:24" ht="285.05" customHeight="1" x14ac:dyDescent="0.25">
      <c r="A37" s="262" t="s">
        <v>317</v>
      </c>
      <c r="B37" s="260" t="s">
        <v>798</v>
      </c>
      <c r="C37" s="260">
        <v>0</v>
      </c>
      <c r="D37" s="260">
        <v>0</v>
      </c>
      <c r="E37" s="260">
        <v>0</v>
      </c>
      <c r="F37" s="260">
        <v>0</v>
      </c>
      <c r="G37" s="260">
        <v>1</v>
      </c>
      <c r="H37" s="260">
        <v>0</v>
      </c>
      <c r="I37" s="260">
        <v>0</v>
      </c>
      <c r="J37" s="260">
        <v>1</v>
      </c>
      <c r="K37" s="260"/>
      <c r="L37" s="260" t="s">
        <v>799</v>
      </c>
      <c r="M37" s="260" t="s">
        <v>20</v>
      </c>
      <c r="N37" s="260" t="s">
        <v>792</v>
      </c>
      <c r="O37" s="260" t="s">
        <v>800</v>
      </c>
      <c r="P37" s="260" t="s">
        <v>801</v>
      </c>
      <c r="Q37" s="260" t="s">
        <v>802</v>
      </c>
      <c r="R37" s="260"/>
      <c r="S37" s="260" t="s">
        <v>803</v>
      </c>
      <c r="T37" s="260" t="s">
        <v>804</v>
      </c>
      <c r="U37" s="260" t="s">
        <v>24</v>
      </c>
      <c r="V37" s="260" t="s">
        <v>697</v>
      </c>
      <c r="W37" s="260" t="s">
        <v>764</v>
      </c>
      <c r="X37" s="260">
        <f t="shared" ref="X37:X68" si="1">IF($W37="Critical Importance",20,IF($W37="Minor Importance",5,10))</f>
        <v>20</v>
      </c>
    </row>
    <row r="38" spans="1:24" ht="80.2" customHeight="1" x14ac:dyDescent="0.25">
      <c r="A38" s="262" t="s">
        <v>319</v>
      </c>
      <c r="B38" s="260" t="s">
        <v>805</v>
      </c>
      <c r="C38" s="260">
        <v>0</v>
      </c>
      <c r="D38" s="260">
        <v>0</v>
      </c>
      <c r="E38" s="260">
        <v>0</v>
      </c>
      <c r="F38" s="260">
        <v>0</v>
      </c>
      <c r="G38" s="260">
        <v>1</v>
      </c>
      <c r="H38" s="260">
        <v>0</v>
      </c>
      <c r="I38" s="260">
        <v>0</v>
      </c>
      <c r="J38" s="260">
        <v>0</v>
      </c>
      <c r="K38" s="260"/>
      <c r="L38" s="260" t="s">
        <v>799</v>
      </c>
      <c r="M38" s="260" t="s">
        <v>694</v>
      </c>
      <c r="N38" s="260" t="s">
        <v>792</v>
      </c>
      <c r="O38" s="260" t="s">
        <v>694</v>
      </c>
      <c r="P38" s="260" t="s">
        <v>694</v>
      </c>
      <c r="Q38" s="260" t="s">
        <v>694</v>
      </c>
      <c r="R38" s="260"/>
      <c r="S38" s="260" t="s">
        <v>806</v>
      </c>
      <c r="T38" s="260" t="s">
        <v>694</v>
      </c>
      <c r="U38" s="260" t="s">
        <v>24</v>
      </c>
      <c r="V38" s="260" t="s">
        <v>694</v>
      </c>
      <c r="W38" s="260" t="s">
        <v>764</v>
      </c>
      <c r="X38" s="260">
        <f t="shared" si="1"/>
        <v>20</v>
      </c>
    </row>
    <row r="39" spans="1:24" ht="213.75" customHeight="1" x14ac:dyDescent="0.25">
      <c r="A39" s="262" t="s">
        <v>321</v>
      </c>
      <c r="B39" s="260" t="s">
        <v>807</v>
      </c>
      <c r="C39" s="260">
        <v>0</v>
      </c>
      <c r="D39" s="260">
        <v>0</v>
      </c>
      <c r="E39" s="260">
        <v>0</v>
      </c>
      <c r="F39" s="260">
        <v>0</v>
      </c>
      <c r="G39" s="260">
        <v>1</v>
      </c>
      <c r="H39" s="260">
        <v>0</v>
      </c>
      <c r="I39" s="260">
        <v>0</v>
      </c>
      <c r="J39" s="260">
        <v>0</v>
      </c>
      <c r="K39" s="260"/>
      <c r="L39" s="260" t="s">
        <v>799</v>
      </c>
      <c r="M39" s="260" t="s">
        <v>694</v>
      </c>
      <c r="N39" s="260" t="s">
        <v>792</v>
      </c>
      <c r="O39" s="260" t="s">
        <v>808</v>
      </c>
      <c r="P39" s="260" t="s">
        <v>808</v>
      </c>
      <c r="Q39" s="260" t="s">
        <v>808</v>
      </c>
      <c r="R39" s="260"/>
      <c r="S39" s="260" t="s">
        <v>806</v>
      </c>
      <c r="T39" s="260" t="s">
        <v>694</v>
      </c>
      <c r="U39" s="260" t="s">
        <v>24</v>
      </c>
      <c r="V39" s="260" t="s">
        <v>694</v>
      </c>
      <c r="W39" s="260" t="s">
        <v>764</v>
      </c>
      <c r="X39" s="260">
        <f t="shared" si="1"/>
        <v>20</v>
      </c>
    </row>
    <row r="40" spans="1:24" ht="114.05" customHeight="1" x14ac:dyDescent="0.25">
      <c r="A40" s="262" t="s">
        <v>323</v>
      </c>
      <c r="B40" s="260" t="s">
        <v>809</v>
      </c>
      <c r="C40" s="260">
        <v>0</v>
      </c>
      <c r="D40" s="260">
        <v>0</v>
      </c>
      <c r="E40" s="260">
        <v>0</v>
      </c>
      <c r="F40" s="260">
        <v>0</v>
      </c>
      <c r="G40" s="260">
        <v>1</v>
      </c>
      <c r="H40" s="260">
        <v>0</v>
      </c>
      <c r="I40" s="260">
        <v>0</v>
      </c>
      <c r="J40" s="260">
        <v>0</v>
      </c>
      <c r="K40" s="260"/>
      <c r="L40" s="260" t="s">
        <v>799</v>
      </c>
      <c r="M40" s="260" t="s">
        <v>697</v>
      </c>
      <c r="N40" s="260" t="s">
        <v>792</v>
      </c>
      <c r="O40" s="260" t="s">
        <v>810</v>
      </c>
      <c r="P40" s="260" t="s">
        <v>811</v>
      </c>
      <c r="Q40" s="260" t="s">
        <v>812</v>
      </c>
      <c r="R40" s="260"/>
      <c r="S40" s="260" t="s">
        <v>694</v>
      </c>
      <c r="T40" s="260" t="s">
        <v>813</v>
      </c>
      <c r="U40" s="260" t="s">
        <v>24</v>
      </c>
      <c r="V40" s="260" t="s">
        <v>697</v>
      </c>
      <c r="W40" s="260" t="s">
        <v>764</v>
      </c>
      <c r="X40" s="260">
        <f t="shared" si="1"/>
        <v>20</v>
      </c>
    </row>
    <row r="41" spans="1:24" ht="242.2" customHeight="1" x14ac:dyDescent="0.25">
      <c r="A41" s="262" t="s">
        <v>325</v>
      </c>
      <c r="B41" s="260" t="s">
        <v>814</v>
      </c>
      <c r="C41" s="260">
        <v>0</v>
      </c>
      <c r="D41" s="260">
        <v>0</v>
      </c>
      <c r="E41" s="260">
        <v>0</v>
      </c>
      <c r="F41" s="260">
        <v>0</v>
      </c>
      <c r="G41" s="260">
        <v>1</v>
      </c>
      <c r="H41" s="260">
        <v>0</v>
      </c>
      <c r="I41" s="260">
        <v>0</v>
      </c>
      <c r="J41" s="260">
        <v>1</v>
      </c>
      <c r="K41" s="260"/>
      <c r="L41" s="260" t="s">
        <v>799</v>
      </c>
      <c r="M41" s="260" t="s">
        <v>20</v>
      </c>
      <c r="N41" s="260" t="s">
        <v>792</v>
      </c>
      <c r="O41" s="260" t="s">
        <v>815</v>
      </c>
      <c r="P41" s="260" t="s">
        <v>816</v>
      </c>
      <c r="Q41" s="260" t="s">
        <v>817</v>
      </c>
      <c r="R41" s="260"/>
      <c r="S41" s="260" t="s">
        <v>818</v>
      </c>
      <c r="T41" s="260" t="s">
        <v>819</v>
      </c>
      <c r="U41" s="260" t="s">
        <v>24</v>
      </c>
      <c r="V41" s="260" t="s">
        <v>697</v>
      </c>
      <c r="W41" s="260" t="s">
        <v>713</v>
      </c>
      <c r="X41" s="260">
        <f t="shared" si="1"/>
        <v>10</v>
      </c>
    </row>
    <row r="42" spans="1:24" ht="185.25" customHeight="1" x14ac:dyDescent="0.25">
      <c r="A42" s="262" t="s">
        <v>327</v>
      </c>
      <c r="B42" s="260" t="s">
        <v>820</v>
      </c>
      <c r="C42" s="260">
        <v>0</v>
      </c>
      <c r="D42" s="260">
        <v>0</v>
      </c>
      <c r="E42" s="260">
        <v>0</v>
      </c>
      <c r="F42" s="260">
        <v>0</v>
      </c>
      <c r="G42" s="260">
        <v>1</v>
      </c>
      <c r="H42" s="260">
        <v>0</v>
      </c>
      <c r="I42" s="260">
        <v>0</v>
      </c>
      <c r="J42" s="260">
        <v>0</v>
      </c>
      <c r="K42" s="260"/>
      <c r="L42" s="260" t="s">
        <v>799</v>
      </c>
      <c r="M42" s="260" t="s">
        <v>697</v>
      </c>
      <c r="N42" s="260" t="s">
        <v>792</v>
      </c>
      <c r="O42" s="260" t="s">
        <v>821</v>
      </c>
      <c r="P42" s="260" t="s">
        <v>822</v>
      </c>
      <c r="Q42" s="260" t="s">
        <v>823</v>
      </c>
      <c r="R42" s="260"/>
      <c r="S42" s="260" t="s">
        <v>824</v>
      </c>
      <c r="T42" s="260" t="s">
        <v>694</v>
      </c>
      <c r="U42" s="260" t="s">
        <v>24</v>
      </c>
      <c r="V42" s="260" t="s">
        <v>697</v>
      </c>
      <c r="W42" s="260" t="s">
        <v>713</v>
      </c>
      <c r="X42" s="260">
        <f t="shared" si="1"/>
        <v>10</v>
      </c>
    </row>
    <row r="43" spans="1:24" ht="342" customHeight="1" x14ac:dyDescent="0.25">
      <c r="A43" s="262" t="s">
        <v>329</v>
      </c>
      <c r="B43" s="260" t="s">
        <v>825</v>
      </c>
      <c r="C43" s="260">
        <v>0</v>
      </c>
      <c r="D43" s="260">
        <v>0</v>
      </c>
      <c r="E43" s="260">
        <v>0</v>
      </c>
      <c r="F43" s="260">
        <v>0</v>
      </c>
      <c r="G43" s="260">
        <v>1</v>
      </c>
      <c r="H43" s="260">
        <v>0</v>
      </c>
      <c r="I43" s="260">
        <v>0</v>
      </c>
      <c r="J43" s="260">
        <v>0</v>
      </c>
      <c r="K43" s="260"/>
      <c r="L43" s="260" t="s">
        <v>799</v>
      </c>
      <c r="M43" s="260" t="s">
        <v>697</v>
      </c>
      <c r="N43" s="260" t="s">
        <v>792</v>
      </c>
      <c r="O43" s="260" t="s">
        <v>694</v>
      </c>
      <c r="P43" s="260" t="s">
        <v>826</v>
      </c>
      <c r="Q43" s="260" t="s">
        <v>827</v>
      </c>
      <c r="R43" s="260"/>
      <c r="S43" s="260" t="s">
        <v>828</v>
      </c>
      <c r="T43" s="260" t="s">
        <v>694</v>
      </c>
      <c r="U43" s="260" t="s">
        <v>24</v>
      </c>
      <c r="V43" s="260" t="s">
        <v>697</v>
      </c>
      <c r="W43" s="260" t="s">
        <v>713</v>
      </c>
      <c r="X43" s="260">
        <f t="shared" si="1"/>
        <v>10</v>
      </c>
    </row>
    <row r="44" spans="1:24" ht="171" customHeight="1" x14ac:dyDescent="0.25">
      <c r="A44" s="262" t="s">
        <v>330</v>
      </c>
      <c r="B44" s="260" t="s">
        <v>829</v>
      </c>
      <c r="C44" s="260">
        <v>0</v>
      </c>
      <c r="D44" s="260">
        <v>0</v>
      </c>
      <c r="E44" s="260">
        <v>0</v>
      </c>
      <c r="F44" s="260">
        <v>0</v>
      </c>
      <c r="G44" s="260">
        <v>1</v>
      </c>
      <c r="H44" s="260">
        <v>0</v>
      </c>
      <c r="I44" s="260">
        <v>0</v>
      </c>
      <c r="J44" s="260">
        <v>0</v>
      </c>
      <c r="K44" s="260"/>
      <c r="L44" s="260" t="s">
        <v>799</v>
      </c>
      <c r="M44" s="260" t="s">
        <v>697</v>
      </c>
      <c r="N44" s="260" t="s">
        <v>792</v>
      </c>
      <c r="O44" s="260" t="s">
        <v>830</v>
      </c>
      <c r="P44" s="260" t="s">
        <v>831</v>
      </c>
      <c r="Q44" s="260" t="s">
        <v>832</v>
      </c>
      <c r="R44" s="260"/>
      <c r="S44" s="260" t="s">
        <v>833</v>
      </c>
      <c r="T44" s="260" t="s">
        <v>694</v>
      </c>
      <c r="U44" s="260" t="s">
        <v>24</v>
      </c>
      <c r="V44" s="260" t="s">
        <v>697</v>
      </c>
      <c r="W44" s="260" t="s">
        <v>713</v>
      </c>
      <c r="X44" s="260">
        <f t="shared" si="1"/>
        <v>10</v>
      </c>
    </row>
    <row r="45" spans="1:24" ht="227.95" customHeight="1" x14ac:dyDescent="0.25">
      <c r="A45" s="262" t="s">
        <v>332</v>
      </c>
      <c r="B45" s="260" t="s">
        <v>834</v>
      </c>
      <c r="C45" s="260">
        <v>0</v>
      </c>
      <c r="D45" s="260">
        <v>0</v>
      </c>
      <c r="E45" s="260">
        <v>0</v>
      </c>
      <c r="F45" s="260">
        <v>0</v>
      </c>
      <c r="G45" s="260">
        <v>1</v>
      </c>
      <c r="H45" s="260">
        <v>0</v>
      </c>
      <c r="I45" s="260">
        <v>0</v>
      </c>
      <c r="J45" s="260">
        <v>0</v>
      </c>
      <c r="K45" s="260"/>
      <c r="L45" s="260" t="s">
        <v>799</v>
      </c>
      <c r="M45" s="260" t="s">
        <v>697</v>
      </c>
      <c r="N45" s="260" t="s">
        <v>792</v>
      </c>
      <c r="O45" s="260" t="s">
        <v>835</v>
      </c>
      <c r="P45" s="260" t="s">
        <v>836</v>
      </c>
      <c r="Q45" s="260" t="s">
        <v>837</v>
      </c>
      <c r="R45" s="260"/>
      <c r="S45" s="260" t="s">
        <v>838</v>
      </c>
      <c r="T45" s="260" t="s">
        <v>839</v>
      </c>
      <c r="U45" s="260" t="s">
        <v>24</v>
      </c>
      <c r="V45" s="260" t="s">
        <v>697</v>
      </c>
      <c r="W45" s="260" t="s">
        <v>713</v>
      </c>
      <c r="X45" s="260">
        <f t="shared" si="1"/>
        <v>10</v>
      </c>
    </row>
    <row r="46" spans="1:24" ht="271" customHeight="1" x14ac:dyDescent="0.25">
      <c r="A46" s="262" t="s">
        <v>334</v>
      </c>
      <c r="B46" s="260" t="s">
        <v>840</v>
      </c>
      <c r="C46" s="260">
        <v>0</v>
      </c>
      <c r="D46" s="260">
        <v>0</v>
      </c>
      <c r="E46" s="260">
        <v>0</v>
      </c>
      <c r="F46" s="260">
        <v>0</v>
      </c>
      <c r="G46" s="260">
        <v>1</v>
      </c>
      <c r="H46" s="260">
        <v>0</v>
      </c>
      <c r="I46" s="260">
        <v>0</v>
      </c>
      <c r="J46" s="260">
        <v>0</v>
      </c>
      <c r="K46" s="260"/>
      <c r="L46" s="260" t="s">
        <v>799</v>
      </c>
      <c r="M46" s="260" t="s">
        <v>697</v>
      </c>
      <c r="N46" s="260" t="s">
        <v>792</v>
      </c>
      <c r="O46" s="260" t="s">
        <v>841</v>
      </c>
      <c r="P46" s="260" t="s">
        <v>842</v>
      </c>
      <c r="Q46" s="260" t="s">
        <v>843</v>
      </c>
      <c r="R46" s="260"/>
      <c r="S46" s="260" t="s">
        <v>844</v>
      </c>
      <c r="T46" s="260" t="s">
        <v>694</v>
      </c>
      <c r="U46" s="260" t="s">
        <v>24</v>
      </c>
      <c r="V46" s="260" t="s">
        <v>697</v>
      </c>
      <c r="W46" s="260" t="s">
        <v>713</v>
      </c>
      <c r="X46" s="260">
        <f t="shared" si="1"/>
        <v>10</v>
      </c>
    </row>
    <row r="47" spans="1:24" ht="313.55" customHeight="1" x14ac:dyDescent="0.25">
      <c r="A47" s="262" t="s">
        <v>335</v>
      </c>
      <c r="B47" s="260" t="s">
        <v>845</v>
      </c>
      <c r="C47" s="260">
        <v>0</v>
      </c>
      <c r="D47" s="260">
        <v>0</v>
      </c>
      <c r="E47" s="260">
        <v>0</v>
      </c>
      <c r="F47" s="260">
        <v>0</v>
      </c>
      <c r="G47" s="260">
        <v>1</v>
      </c>
      <c r="H47" s="260">
        <v>0</v>
      </c>
      <c r="I47" s="260">
        <v>0</v>
      </c>
      <c r="J47" s="260">
        <v>0</v>
      </c>
      <c r="K47" s="260"/>
      <c r="L47" s="260" t="s">
        <v>799</v>
      </c>
      <c r="M47" s="260" t="s">
        <v>697</v>
      </c>
      <c r="N47" s="260" t="s">
        <v>792</v>
      </c>
      <c r="O47" s="260" t="s">
        <v>846</v>
      </c>
      <c r="P47" s="260" t="s">
        <v>847</v>
      </c>
      <c r="Q47" s="260" t="s">
        <v>848</v>
      </c>
      <c r="R47" s="260"/>
      <c r="S47" s="260" t="s">
        <v>849</v>
      </c>
      <c r="U47" s="260" t="s">
        <v>24</v>
      </c>
      <c r="V47" s="260" t="s">
        <v>697</v>
      </c>
      <c r="W47" s="260" t="s">
        <v>713</v>
      </c>
      <c r="X47" s="260">
        <f t="shared" si="1"/>
        <v>10</v>
      </c>
    </row>
    <row r="48" spans="1:24" ht="171" customHeight="1" x14ac:dyDescent="0.25">
      <c r="A48" s="262" t="s">
        <v>336</v>
      </c>
      <c r="B48" s="260" t="s">
        <v>850</v>
      </c>
      <c r="C48" s="260">
        <v>0</v>
      </c>
      <c r="D48" s="260">
        <v>0</v>
      </c>
      <c r="E48" s="260">
        <v>0</v>
      </c>
      <c r="F48" s="260">
        <v>0</v>
      </c>
      <c r="G48" s="260">
        <v>1</v>
      </c>
      <c r="H48" s="260">
        <v>0</v>
      </c>
      <c r="I48" s="260">
        <v>0</v>
      </c>
      <c r="J48" s="260">
        <v>0</v>
      </c>
      <c r="K48" s="260"/>
      <c r="L48" s="260" t="s">
        <v>799</v>
      </c>
      <c r="M48" s="260" t="s">
        <v>697</v>
      </c>
      <c r="N48" s="260" t="s">
        <v>792</v>
      </c>
      <c r="O48" s="260" t="s">
        <v>694</v>
      </c>
      <c r="P48" s="260" t="s">
        <v>851</v>
      </c>
      <c r="Q48" s="260" t="s">
        <v>852</v>
      </c>
      <c r="R48" s="260"/>
      <c r="S48" s="260" t="s">
        <v>853</v>
      </c>
      <c r="T48" s="260" t="s">
        <v>854</v>
      </c>
      <c r="U48" s="260" t="s">
        <v>24</v>
      </c>
      <c r="V48" s="260" t="s">
        <v>697</v>
      </c>
      <c r="W48" s="260" t="s">
        <v>713</v>
      </c>
      <c r="X48" s="260">
        <f t="shared" si="1"/>
        <v>10</v>
      </c>
    </row>
    <row r="49" spans="1:24" ht="256.75" customHeight="1" x14ac:dyDescent="0.25">
      <c r="A49" s="262" t="s">
        <v>337</v>
      </c>
      <c r="B49" s="260" t="s">
        <v>855</v>
      </c>
      <c r="C49" s="260">
        <v>0</v>
      </c>
      <c r="D49" s="260">
        <v>0</v>
      </c>
      <c r="E49" s="260">
        <v>0</v>
      </c>
      <c r="F49" s="260">
        <v>0</v>
      </c>
      <c r="G49" s="260">
        <v>1</v>
      </c>
      <c r="H49" s="260">
        <v>0</v>
      </c>
      <c r="I49" s="260">
        <v>0</v>
      </c>
      <c r="J49" s="260">
        <v>0</v>
      </c>
      <c r="K49" s="260"/>
      <c r="L49" s="260" t="s">
        <v>799</v>
      </c>
      <c r="M49" s="260" t="s">
        <v>697</v>
      </c>
      <c r="N49" s="260" t="s">
        <v>792</v>
      </c>
      <c r="O49" s="260" t="s">
        <v>856</v>
      </c>
      <c r="P49" s="260" t="s">
        <v>856</v>
      </c>
      <c r="Q49" s="260" t="s">
        <v>857</v>
      </c>
      <c r="R49" s="260"/>
      <c r="S49" s="260" t="s">
        <v>858</v>
      </c>
      <c r="T49" s="260" t="s">
        <v>694</v>
      </c>
      <c r="U49" s="260" t="s">
        <v>37</v>
      </c>
      <c r="V49" s="260" t="s">
        <v>697</v>
      </c>
      <c r="W49" s="260" t="s">
        <v>713</v>
      </c>
      <c r="X49" s="260">
        <f t="shared" si="1"/>
        <v>10</v>
      </c>
    </row>
    <row r="50" spans="1:24" ht="213.75" customHeight="1" x14ac:dyDescent="0.25">
      <c r="A50" s="260" t="s">
        <v>65</v>
      </c>
      <c r="B50" s="260" t="s">
        <v>859</v>
      </c>
      <c r="C50" s="260">
        <v>0</v>
      </c>
      <c r="D50" s="260">
        <v>1</v>
      </c>
      <c r="E50" s="260">
        <v>0</v>
      </c>
      <c r="F50" s="260">
        <v>0</v>
      </c>
      <c r="G50" s="260">
        <v>0</v>
      </c>
      <c r="H50" s="260">
        <v>0</v>
      </c>
      <c r="I50" s="260">
        <v>0</v>
      </c>
      <c r="J50" s="260">
        <v>1</v>
      </c>
      <c r="K50" s="260"/>
      <c r="L50" s="260" t="s">
        <v>762</v>
      </c>
      <c r="M50" s="260" t="s">
        <v>697</v>
      </c>
      <c r="N50" s="260" t="s">
        <v>694</v>
      </c>
      <c r="O50" s="260"/>
      <c r="P50" s="260" t="s">
        <v>860</v>
      </c>
      <c r="Q50" s="260" t="s">
        <v>861</v>
      </c>
      <c r="R50" s="263" t="s">
        <v>862</v>
      </c>
      <c r="S50" s="260" t="s">
        <v>863</v>
      </c>
      <c r="T50" s="260" t="s">
        <v>864</v>
      </c>
      <c r="U50" s="260" t="s">
        <v>24</v>
      </c>
      <c r="V50" s="260" t="s">
        <v>697</v>
      </c>
      <c r="W50" s="260" t="s">
        <v>764</v>
      </c>
      <c r="X50" s="260">
        <f t="shared" si="1"/>
        <v>20</v>
      </c>
    </row>
    <row r="51" spans="1:24" ht="114.05" customHeight="1" x14ac:dyDescent="0.25">
      <c r="A51" s="260" t="s">
        <v>67</v>
      </c>
      <c r="B51" s="260" t="s">
        <v>865</v>
      </c>
      <c r="C51" s="260">
        <v>0</v>
      </c>
      <c r="D51" s="260">
        <v>1</v>
      </c>
      <c r="E51" s="260">
        <v>0</v>
      </c>
      <c r="F51" s="260">
        <v>0</v>
      </c>
      <c r="G51" s="260">
        <v>0</v>
      </c>
      <c r="H51" s="260">
        <v>0</v>
      </c>
      <c r="I51" s="260">
        <v>0</v>
      </c>
      <c r="J51" s="260">
        <v>1</v>
      </c>
      <c r="K51" s="260"/>
      <c r="L51" s="260" t="s">
        <v>762</v>
      </c>
      <c r="M51" s="260" t="s">
        <v>697</v>
      </c>
      <c r="N51" s="260" t="s">
        <v>694</v>
      </c>
      <c r="O51" s="260" t="s">
        <v>866</v>
      </c>
      <c r="P51" s="260" t="s">
        <v>866</v>
      </c>
      <c r="Q51" s="260" t="s">
        <v>866</v>
      </c>
      <c r="R51" s="263" t="s">
        <v>862</v>
      </c>
      <c r="S51" s="260" t="s">
        <v>867</v>
      </c>
      <c r="T51" s="260" t="s">
        <v>868</v>
      </c>
      <c r="U51" s="260" t="s">
        <v>24</v>
      </c>
      <c r="V51" s="260" t="s">
        <v>697</v>
      </c>
      <c r="W51" s="260" t="s">
        <v>764</v>
      </c>
      <c r="X51" s="260">
        <f t="shared" si="1"/>
        <v>20</v>
      </c>
    </row>
    <row r="52" spans="1:24" ht="85.75" customHeight="1" x14ac:dyDescent="0.25">
      <c r="A52" s="260" t="s">
        <v>68</v>
      </c>
      <c r="B52" s="260" t="s">
        <v>869</v>
      </c>
      <c r="C52" s="260">
        <v>0</v>
      </c>
      <c r="D52" s="260">
        <v>1</v>
      </c>
      <c r="E52" s="260">
        <v>0</v>
      </c>
      <c r="F52" s="260">
        <v>0</v>
      </c>
      <c r="G52" s="260">
        <v>0</v>
      </c>
      <c r="H52" s="260">
        <v>0</v>
      </c>
      <c r="I52" s="260">
        <v>0</v>
      </c>
      <c r="J52" s="260">
        <v>1</v>
      </c>
      <c r="K52" s="260"/>
      <c r="L52" s="260" t="s">
        <v>762</v>
      </c>
      <c r="M52" s="260" t="s">
        <v>697</v>
      </c>
      <c r="N52" s="260" t="s">
        <v>694</v>
      </c>
      <c r="O52" s="260" t="s">
        <v>694</v>
      </c>
      <c r="P52" s="260" t="s">
        <v>694</v>
      </c>
      <c r="Q52" s="260" t="s">
        <v>694</v>
      </c>
      <c r="R52" s="263" t="s">
        <v>862</v>
      </c>
      <c r="S52" s="260" t="s">
        <v>870</v>
      </c>
      <c r="T52" s="260" t="s">
        <v>871</v>
      </c>
      <c r="U52" s="260" t="s">
        <v>24</v>
      </c>
      <c r="V52" s="260" t="s">
        <v>697</v>
      </c>
      <c r="W52" s="260" t="s">
        <v>764</v>
      </c>
      <c r="X52" s="260">
        <f t="shared" si="1"/>
        <v>20</v>
      </c>
    </row>
    <row r="53" spans="1:24" ht="384.75" customHeight="1" x14ac:dyDescent="0.25">
      <c r="A53" s="260" t="s">
        <v>70</v>
      </c>
      <c r="B53" s="260" t="s">
        <v>872</v>
      </c>
      <c r="C53" s="260">
        <v>0</v>
      </c>
      <c r="D53" s="260">
        <v>1</v>
      </c>
      <c r="E53" s="260">
        <v>0</v>
      </c>
      <c r="F53" s="260">
        <v>0</v>
      </c>
      <c r="G53" s="260">
        <v>0</v>
      </c>
      <c r="H53" s="260">
        <v>0</v>
      </c>
      <c r="I53" s="260">
        <v>0</v>
      </c>
      <c r="J53" s="260">
        <v>1</v>
      </c>
      <c r="K53" s="260"/>
      <c r="L53" s="260" t="s">
        <v>762</v>
      </c>
      <c r="M53" s="260" t="s">
        <v>697</v>
      </c>
      <c r="N53" s="260" t="s">
        <v>694</v>
      </c>
      <c r="O53" s="260" t="s">
        <v>873</v>
      </c>
      <c r="P53" s="260" t="s">
        <v>874</v>
      </c>
      <c r="Q53" s="260" t="s">
        <v>875</v>
      </c>
      <c r="R53" s="263" t="s">
        <v>862</v>
      </c>
      <c r="S53" s="260" t="s">
        <v>876</v>
      </c>
      <c r="T53" s="260" t="s">
        <v>877</v>
      </c>
      <c r="U53" s="260" t="s">
        <v>24</v>
      </c>
      <c r="V53" s="260" t="s">
        <v>697</v>
      </c>
      <c r="W53" s="260" t="s">
        <v>764</v>
      </c>
      <c r="X53" s="260">
        <f t="shared" si="1"/>
        <v>20</v>
      </c>
    </row>
    <row r="54" spans="1:24" ht="213.75" customHeight="1" x14ac:dyDescent="0.25">
      <c r="A54" s="260" t="s">
        <v>72</v>
      </c>
      <c r="B54" s="260" t="s">
        <v>878</v>
      </c>
      <c r="C54" s="260">
        <v>0</v>
      </c>
      <c r="D54" s="260">
        <v>1</v>
      </c>
      <c r="E54" s="260">
        <v>0</v>
      </c>
      <c r="F54" s="260">
        <v>0</v>
      </c>
      <c r="G54" s="260">
        <v>0</v>
      </c>
      <c r="H54" s="260">
        <v>0</v>
      </c>
      <c r="I54" s="260">
        <v>0</v>
      </c>
      <c r="J54" s="260">
        <v>0</v>
      </c>
      <c r="K54" s="260"/>
      <c r="L54" s="260" t="s">
        <v>762</v>
      </c>
      <c r="M54" s="260" t="s">
        <v>697</v>
      </c>
      <c r="N54" s="260" t="s">
        <v>694</v>
      </c>
      <c r="O54" s="260" t="s">
        <v>879</v>
      </c>
      <c r="P54" s="260" t="s">
        <v>880</v>
      </c>
      <c r="Q54" s="260" t="s">
        <v>881</v>
      </c>
      <c r="R54" s="260"/>
      <c r="S54" s="260" t="s">
        <v>882</v>
      </c>
      <c r="T54" s="260" t="s">
        <v>883</v>
      </c>
      <c r="U54" s="260" t="s">
        <v>24</v>
      </c>
      <c r="V54" s="260" t="s">
        <v>697</v>
      </c>
      <c r="W54" s="260" t="s">
        <v>713</v>
      </c>
      <c r="X54" s="260">
        <f t="shared" si="1"/>
        <v>10</v>
      </c>
    </row>
    <row r="55" spans="1:24" ht="171" customHeight="1" x14ac:dyDescent="0.25">
      <c r="A55" s="260" t="s">
        <v>339</v>
      </c>
      <c r="B55" s="260" t="s">
        <v>884</v>
      </c>
      <c r="C55" s="260">
        <v>0</v>
      </c>
      <c r="D55" s="260">
        <v>0</v>
      </c>
      <c r="E55" s="260">
        <v>0</v>
      </c>
      <c r="F55" s="260">
        <v>0</v>
      </c>
      <c r="G55" s="260">
        <v>0</v>
      </c>
      <c r="H55" s="260">
        <v>1</v>
      </c>
      <c r="I55" s="260">
        <v>0</v>
      </c>
      <c r="J55" s="260">
        <v>1</v>
      </c>
      <c r="K55" s="260"/>
      <c r="L55" s="260" t="s">
        <v>885</v>
      </c>
      <c r="M55" s="260" t="s">
        <v>697</v>
      </c>
      <c r="N55" s="260" t="s">
        <v>886</v>
      </c>
      <c r="O55" s="260" t="s">
        <v>694</v>
      </c>
      <c r="P55" s="260" t="s">
        <v>694</v>
      </c>
      <c r="Q55" s="260" t="s">
        <v>694</v>
      </c>
      <c r="R55" s="260"/>
      <c r="S55" s="260" t="s">
        <v>887</v>
      </c>
      <c r="T55" s="260" t="s">
        <v>706</v>
      </c>
      <c r="U55" s="260" t="s">
        <v>37</v>
      </c>
      <c r="V55" s="260" t="s">
        <v>697</v>
      </c>
      <c r="W55" s="260" t="s">
        <v>764</v>
      </c>
      <c r="X55" s="260">
        <f t="shared" si="1"/>
        <v>20</v>
      </c>
    </row>
    <row r="56" spans="1:24" ht="171" customHeight="1" x14ac:dyDescent="0.25">
      <c r="A56" s="260" t="s">
        <v>340</v>
      </c>
      <c r="B56" s="260" t="s">
        <v>888</v>
      </c>
      <c r="C56" s="260">
        <v>0</v>
      </c>
      <c r="D56" s="260">
        <v>0</v>
      </c>
      <c r="E56" s="260">
        <v>0</v>
      </c>
      <c r="F56" s="260">
        <v>0</v>
      </c>
      <c r="G56" s="260">
        <v>0</v>
      </c>
      <c r="H56" s="260">
        <v>1</v>
      </c>
      <c r="I56" s="260">
        <v>0</v>
      </c>
      <c r="J56" s="260">
        <v>1</v>
      </c>
      <c r="K56" s="260"/>
      <c r="L56" s="260" t="s">
        <v>885</v>
      </c>
      <c r="M56" s="260" t="s">
        <v>697</v>
      </c>
      <c r="N56" s="260" t="s">
        <v>886</v>
      </c>
      <c r="O56" s="260" t="s">
        <v>694</v>
      </c>
      <c r="P56" s="260" t="s">
        <v>694</v>
      </c>
      <c r="Q56" s="260" t="s">
        <v>694</v>
      </c>
      <c r="R56" s="260"/>
      <c r="S56" s="260" t="s">
        <v>887</v>
      </c>
      <c r="T56" s="260" t="s">
        <v>706</v>
      </c>
      <c r="U56" s="260" t="s">
        <v>24</v>
      </c>
      <c r="V56" s="260" t="s">
        <v>697</v>
      </c>
      <c r="W56" s="260" t="s">
        <v>764</v>
      </c>
      <c r="X56" s="260">
        <f t="shared" si="1"/>
        <v>20</v>
      </c>
    </row>
    <row r="57" spans="1:24" ht="171" customHeight="1" x14ac:dyDescent="0.25">
      <c r="A57" s="260" t="s">
        <v>341</v>
      </c>
      <c r="B57" s="260" t="s">
        <v>889</v>
      </c>
      <c r="C57" s="260">
        <v>0</v>
      </c>
      <c r="D57" s="260">
        <v>0</v>
      </c>
      <c r="E57" s="260">
        <v>0</v>
      </c>
      <c r="F57" s="260">
        <v>0</v>
      </c>
      <c r="G57" s="260">
        <v>0</v>
      </c>
      <c r="H57" s="260">
        <v>1</v>
      </c>
      <c r="I57" s="260">
        <v>0</v>
      </c>
      <c r="J57" s="260">
        <v>1</v>
      </c>
      <c r="K57" s="260"/>
      <c r="L57" s="260" t="s">
        <v>885</v>
      </c>
      <c r="M57" s="260" t="s">
        <v>697</v>
      </c>
      <c r="N57" s="260" t="s">
        <v>886</v>
      </c>
      <c r="O57" s="260" t="s">
        <v>694</v>
      </c>
      <c r="P57" s="260" t="s">
        <v>694</v>
      </c>
      <c r="Q57" s="260" t="s">
        <v>694</v>
      </c>
      <c r="R57" s="260" t="s">
        <v>890</v>
      </c>
      <c r="S57" s="260" t="s">
        <v>887</v>
      </c>
      <c r="T57" s="260" t="s">
        <v>706</v>
      </c>
      <c r="U57" s="260" t="s">
        <v>24</v>
      </c>
      <c r="V57" s="260" t="s">
        <v>697</v>
      </c>
      <c r="W57" s="260" t="s">
        <v>764</v>
      </c>
      <c r="X57" s="260">
        <f t="shared" si="1"/>
        <v>20</v>
      </c>
    </row>
    <row r="58" spans="1:24" ht="171" customHeight="1" x14ac:dyDescent="0.25">
      <c r="A58" s="260" t="s">
        <v>342</v>
      </c>
      <c r="B58" s="260" t="s">
        <v>891</v>
      </c>
      <c r="C58" s="260">
        <v>0</v>
      </c>
      <c r="D58" s="260">
        <v>0</v>
      </c>
      <c r="E58" s="260">
        <v>0</v>
      </c>
      <c r="F58" s="260">
        <v>0</v>
      </c>
      <c r="G58" s="260">
        <v>0</v>
      </c>
      <c r="H58" s="260">
        <v>1</v>
      </c>
      <c r="I58" s="260">
        <v>0</v>
      </c>
      <c r="J58" s="260">
        <v>1</v>
      </c>
      <c r="K58" s="260"/>
      <c r="L58" s="260" t="s">
        <v>885</v>
      </c>
      <c r="M58" s="260" t="s">
        <v>697</v>
      </c>
      <c r="N58" s="260" t="s">
        <v>886</v>
      </c>
      <c r="O58" s="260" t="s">
        <v>694</v>
      </c>
      <c r="P58" s="260" t="s">
        <v>694</v>
      </c>
      <c r="Q58" s="260" t="s">
        <v>694</v>
      </c>
      <c r="R58" s="260" t="s">
        <v>890</v>
      </c>
      <c r="S58" s="260" t="s">
        <v>887</v>
      </c>
      <c r="T58" s="260" t="s">
        <v>706</v>
      </c>
      <c r="U58" s="260" t="s">
        <v>24</v>
      </c>
      <c r="V58" s="260" t="s">
        <v>697</v>
      </c>
      <c r="W58" s="260" t="s">
        <v>764</v>
      </c>
      <c r="X58" s="260">
        <f t="shared" si="1"/>
        <v>20</v>
      </c>
    </row>
    <row r="59" spans="1:24" ht="171" customHeight="1" x14ac:dyDescent="0.25">
      <c r="A59" s="260" t="s">
        <v>343</v>
      </c>
      <c r="B59" s="260" t="s">
        <v>892</v>
      </c>
      <c r="C59" s="260">
        <v>0</v>
      </c>
      <c r="D59" s="260">
        <v>0</v>
      </c>
      <c r="E59" s="260">
        <v>0</v>
      </c>
      <c r="F59" s="260">
        <v>0</v>
      </c>
      <c r="G59" s="260">
        <v>0</v>
      </c>
      <c r="H59" s="260">
        <v>1</v>
      </c>
      <c r="I59" s="260">
        <v>0</v>
      </c>
      <c r="J59" s="260">
        <v>1</v>
      </c>
      <c r="K59" s="260"/>
      <c r="L59" s="260" t="s">
        <v>885</v>
      </c>
      <c r="M59" s="260" t="s">
        <v>697</v>
      </c>
      <c r="N59" s="260" t="s">
        <v>886</v>
      </c>
      <c r="O59" s="260" t="s">
        <v>694</v>
      </c>
      <c r="P59" s="260" t="s">
        <v>694</v>
      </c>
      <c r="Q59" s="260" t="s">
        <v>694</v>
      </c>
      <c r="R59" s="260"/>
      <c r="S59" s="260" t="s">
        <v>887</v>
      </c>
      <c r="T59" s="260" t="s">
        <v>706</v>
      </c>
      <c r="U59" s="260" t="s">
        <v>37</v>
      </c>
      <c r="V59" s="260" t="s">
        <v>697</v>
      </c>
      <c r="W59" s="260" t="s">
        <v>713</v>
      </c>
      <c r="X59" s="260">
        <f t="shared" si="1"/>
        <v>10</v>
      </c>
    </row>
    <row r="60" spans="1:24" ht="171" customHeight="1" x14ac:dyDescent="0.25">
      <c r="A60" s="260" t="s">
        <v>344</v>
      </c>
      <c r="B60" s="260" t="s">
        <v>893</v>
      </c>
      <c r="C60" s="260">
        <v>0</v>
      </c>
      <c r="D60" s="260">
        <v>0</v>
      </c>
      <c r="E60" s="260">
        <v>0</v>
      </c>
      <c r="F60" s="260">
        <v>0</v>
      </c>
      <c r="G60" s="260">
        <v>0</v>
      </c>
      <c r="H60" s="260">
        <v>1</v>
      </c>
      <c r="I60" s="260">
        <v>0</v>
      </c>
      <c r="J60" s="260">
        <v>1</v>
      </c>
      <c r="K60" s="260"/>
      <c r="L60" s="260" t="s">
        <v>885</v>
      </c>
      <c r="M60" s="260" t="s">
        <v>697</v>
      </c>
      <c r="N60" s="260" t="s">
        <v>886</v>
      </c>
      <c r="O60" s="260" t="s">
        <v>694</v>
      </c>
      <c r="P60" s="260" t="s">
        <v>694</v>
      </c>
      <c r="Q60" s="260" t="s">
        <v>694</v>
      </c>
      <c r="R60" s="260"/>
      <c r="S60" s="260" t="s">
        <v>887</v>
      </c>
      <c r="T60" s="260" t="s">
        <v>706</v>
      </c>
      <c r="U60" s="260" t="s">
        <v>37</v>
      </c>
      <c r="V60" s="260" t="s">
        <v>697</v>
      </c>
      <c r="W60" s="260" t="s">
        <v>713</v>
      </c>
      <c r="X60" s="260">
        <f t="shared" si="1"/>
        <v>10</v>
      </c>
    </row>
    <row r="61" spans="1:24" ht="171" customHeight="1" x14ac:dyDescent="0.25">
      <c r="A61" s="260" t="s">
        <v>345</v>
      </c>
      <c r="B61" s="260" t="s">
        <v>894</v>
      </c>
      <c r="C61" s="260">
        <v>0</v>
      </c>
      <c r="D61" s="260">
        <v>0</v>
      </c>
      <c r="E61" s="260">
        <v>0</v>
      </c>
      <c r="F61" s="260">
        <v>0</v>
      </c>
      <c r="G61" s="260">
        <v>0</v>
      </c>
      <c r="H61" s="260">
        <v>1</v>
      </c>
      <c r="I61" s="260">
        <v>0</v>
      </c>
      <c r="J61" s="260">
        <v>1</v>
      </c>
      <c r="K61" s="260"/>
      <c r="L61" s="260" t="s">
        <v>885</v>
      </c>
      <c r="M61" s="260" t="s">
        <v>697</v>
      </c>
      <c r="N61" s="260" t="s">
        <v>886</v>
      </c>
      <c r="O61" s="260" t="s">
        <v>694</v>
      </c>
      <c r="P61" s="260" t="s">
        <v>694</v>
      </c>
      <c r="Q61" s="260" t="s">
        <v>694</v>
      </c>
      <c r="R61" s="260"/>
      <c r="S61" s="260" t="s">
        <v>887</v>
      </c>
      <c r="T61" s="260" t="s">
        <v>706</v>
      </c>
      <c r="U61" s="260" t="s">
        <v>37</v>
      </c>
      <c r="V61" s="260" t="s">
        <v>697</v>
      </c>
      <c r="W61" s="260" t="s">
        <v>713</v>
      </c>
      <c r="X61" s="260">
        <f t="shared" si="1"/>
        <v>10</v>
      </c>
    </row>
    <row r="62" spans="1:24" ht="171" customHeight="1" x14ac:dyDescent="0.25">
      <c r="A62" s="260" t="s">
        <v>346</v>
      </c>
      <c r="B62" s="260" t="s">
        <v>895</v>
      </c>
      <c r="C62" s="260">
        <v>0</v>
      </c>
      <c r="D62" s="260">
        <v>0</v>
      </c>
      <c r="E62" s="260">
        <v>0</v>
      </c>
      <c r="F62" s="260">
        <v>0</v>
      </c>
      <c r="G62" s="260">
        <v>0</v>
      </c>
      <c r="H62" s="260">
        <v>1</v>
      </c>
      <c r="I62" s="260">
        <v>0</v>
      </c>
      <c r="J62" s="260">
        <v>1</v>
      </c>
      <c r="K62" s="260"/>
      <c r="L62" s="260" t="s">
        <v>885</v>
      </c>
      <c r="M62" s="260" t="s">
        <v>697</v>
      </c>
      <c r="N62" s="260" t="s">
        <v>886</v>
      </c>
      <c r="O62" s="260" t="s">
        <v>694</v>
      </c>
      <c r="P62" s="260"/>
      <c r="Q62" s="260" t="s">
        <v>694</v>
      </c>
      <c r="R62" s="260"/>
      <c r="S62" s="260" t="s">
        <v>887</v>
      </c>
      <c r="T62" s="260" t="s">
        <v>706</v>
      </c>
      <c r="U62" s="260" t="s">
        <v>37</v>
      </c>
      <c r="V62" s="260" t="s">
        <v>697</v>
      </c>
      <c r="W62" s="260" t="s">
        <v>713</v>
      </c>
      <c r="X62" s="260">
        <f t="shared" si="1"/>
        <v>10</v>
      </c>
    </row>
    <row r="63" spans="1:24" ht="171" customHeight="1" x14ac:dyDescent="0.25">
      <c r="A63" s="260" t="s">
        <v>347</v>
      </c>
      <c r="B63" s="260" t="s">
        <v>896</v>
      </c>
      <c r="C63" s="260">
        <v>0</v>
      </c>
      <c r="D63" s="260">
        <v>0</v>
      </c>
      <c r="E63" s="260">
        <v>0</v>
      </c>
      <c r="F63" s="260">
        <v>0</v>
      </c>
      <c r="G63" s="260">
        <v>0</v>
      </c>
      <c r="H63" s="260">
        <v>1</v>
      </c>
      <c r="I63" s="260">
        <v>0</v>
      </c>
      <c r="J63" s="260">
        <v>1</v>
      </c>
      <c r="K63" s="260"/>
      <c r="L63" s="260" t="s">
        <v>885</v>
      </c>
      <c r="M63" s="260" t="s">
        <v>697</v>
      </c>
      <c r="N63" s="260" t="s">
        <v>886</v>
      </c>
      <c r="O63" s="260" t="s">
        <v>694</v>
      </c>
      <c r="P63" s="260"/>
      <c r="Q63" s="260" t="s">
        <v>694</v>
      </c>
      <c r="R63" s="260"/>
      <c r="S63" s="260" t="s">
        <v>887</v>
      </c>
      <c r="T63" s="260" t="s">
        <v>706</v>
      </c>
      <c r="U63" s="260" t="s">
        <v>37</v>
      </c>
      <c r="V63" s="260" t="s">
        <v>697</v>
      </c>
      <c r="W63" s="260" t="s">
        <v>713</v>
      </c>
      <c r="X63" s="260">
        <f t="shared" si="1"/>
        <v>10</v>
      </c>
    </row>
    <row r="64" spans="1:24" ht="227.95" customHeight="1" x14ac:dyDescent="0.25">
      <c r="A64" s="260" t="s">
        <v>212</v>
      </c>
      <c r="B64" s="260" t="s">
        <v>897</v>
      </c>
      <c r="C64" s="260">
        <v>0</v>
      </c>
      <c r="D64" s="260">
        <v>0</v>
      </c>
      <c r="E64" s="260">
        <v>0</v>
      </c>
      <c r="F64" s="260">
        <v>1</v>
      </c>
      <c r="G64" s="260">
        <v>0</v>
      </c>
      <c r="H64" s="260">
        <v>0</v>
      </c>
      <c r="I64" s="260">
        <v>0</v>
      </c>
      <c r="J64" s="260">
        <v>1</v>
      </c>
      <c r="K64" s="260"/>
      <c r="L64" s="260" t="s">
        <v>898</v>
      </c>
      <c r="M64" s="260" t="s">
        <v>697</v>
      </c>
      <c r="N64" s="260" t="s">
        <v>899</v>
      </c>
      <c r="O64" s="260" t="s">
        <v>900</v>
      </c>
      <c r="P64" s="260" t="s">
        <v>901</v>
      </c>
      <c r="Q64" s="260" t="s">
        <v>902</v>
      </c>
      <c r="R64" s="260"/>
      <c r="S64" s="260" t="s">
        <v>903</v>
      </c>
      <c r="T64" s="260" t="s">
        <v>904</v>
      </c>
      <c r="U64" s="260" t="s">
        <v>24</v>
      </c>
      <c r="V64" s="260" t="s">
        <v>697</v>
      </c>
      <c r="W64" s="260" t="s">
        <v>764</v>
      </c>
      <c r="X64" s="260">
        <f t="shared" si="1"/>
        <v>20</v>
      </c>
    </row>
    <row r="65" spans="1:24" ht="242.2" customHeight="1" x14ac:dyDescent="0.25">
      <c r="A65" s="260" t="s">
        <v>214</v>
      </c>
      <c r="B65" s="260" t="s">
        <v>905</v>
      </c>
      <c r="C65" s="260">
        <v>0</v>
      </c>
      <c r="D65" s="260">
        <v>0</v>
      </c>
      <c r="E65" s="260">
        <v>0</v>
      </c>
      <c r="F65" s="260">
        <v>1</v>
      </c>
      <c r="G65" s="260">
        <v>0</v>
      </c>
      <c r="H65" s="260">
        <v>0</v>
      </c>
      <c r="I65" s="260">
        <v>0</v>
      </c>
      <c r="J65" s="260">
        <v>0</v>
      </c>
      <c r="K65" s="260"/>
      <c r="L65" s="260" t="s">
        <v>898</v>
      </c>
      <c r="M65" s="260" t="s">
        <v>697</v>
      </c>
      <c r="N65" s="260" t="s">
        <v>899</v>
      </c>
      <c r="O65" s="260" t="s">
        <v>694</v>
      </c>
      <c r="P65" s="260" t="s">
        <v>906</v>
      </c>
      <c r="Q65" s="260" t="s">
        <v>907</v>
      </c>
      <c r="R65" s="260"/>
      <c r="S65" s="260" t="s">
        <v>908</v>
      </c>
      <c r="T65" s="260" t="s">
        <v>909</v>
      </c>
      <c r="U65" s="260" t="s">
        <v>24</v>
      </c>
      <c r="V65" s="260" t="s">
        <v>697</v>
      </c>
      <c r="W65" s="260" t="s">
        <v>764</v>
      </c>
      <c r="X65" s="260">
        <f t="shared" si="1"/>
        <v>20</v>
      </c>
    </row>
    <row r="66" spans="1:24" ht="213.75" customHeight="1" x14ac:dyDescent="0.25">
      <c r="A66" s="260" t="s">
        <v>216</v>
      </c>
      <c r="B66" s="260" t="s">
        <v>910</v>
      </c>
      <c r="C66" s="260">
        <v>0</v>
      </c>
      <c r="D66" s="260">
        <v>0</v>
      </c>
      <c r="E66" s="260">
        <v>0</v>
      </c>
      <c r="F66" s="260">
        <v>1</v>
      </c>
      <c r="G66" s="260">
        <v>0</v>
      </c>
      <c r="H66" s="260">
        <v>0</v>
      </c>
      <c r="I66" s="260">
        <v>0</v>
      </c>
      <c r="J66" s="260">
        <v>0</v>
      </c>
      <c r="K66" s="260"/>
      <c r="L66" s="260" t="s">
        <v>898</v>
      </c>
      <c r="M66" s="260" t="s">
        <v>697</v>
      </c>
      <c r="N66" s="260" t="s">
        <v>899</v>
      </c>
      <c r="O66" s="260" t="s">
        <v>911</v>
      </c>
      <c r="P66" s="260" t="s">
        <v>912</v>
      </c>
      <c r="Q66" s="260" t="s">
        <v>913</v>
      </c>
      <c r="R66" s="260"/>
      <c r="S66" s="260" t="s">
        <v>914</v>
      </c>
      <c r="T66" s="260" t="s">
        <v>915</v>
      </c>
      <c r="U66" s="260" t="s">
        <v>24</v>
      </c>
      <c r="V66" s="260" t="s">
        <v>697</v>
      </c>
      <c r="W66" s="260" t="s">
        <v>764</v>
      </c>
      <c r="X66" s="260">
        <f t="shared" si="1"/>
        <v>20</v>
      </c>
    </row>
    <row r="67" spans="1:24" ht="85.75" customHeight="1" x14ac:dyDescent="0.25">
      <c r="A67" s="260" t="s">
        <v>218</v>
      </c>
      <c r="B67" s="260" t="s">
        <v>916</v>
      </c>
      <c r="C67" s="260">
        <v>0</v>
      </c>
      <c r="D67" s="260">
        <v>0</v>
      </c>
      <c r="E67" s="260">
        <v>0</v>
      </c>
      <c r="F67" s="260">
        <v>1</v>
      </c>
      <c r="G67" s="260">
        <v>0</v>
      </c>
      <c r="H67" s="260">
        <v>0</v>
      </c>
      <c r="I67" s="260">
        <v>0</v>
      </c>
      <c r="J67" s="260">
        <v>1</v>
      </c>
      <c r="K67" s="260"/>
      <c r="L67" s="260" t="s">
        <v>898</v>
      </c>
      <c r="M67" s="260" t="s">
        <v>697</v>
      </c>
      <c r="N67" s="260" t="s">
        <v>899</v>
      </c>
      <c r="O67" s="260" t="s">
        <v>694</v>
      </c>
      <c r="P67" s="260" t="s">
        <v>917</v>
      </c>
      <c r="Q67" s="260" t="s">
        <v>918</v>
      </c>
      <c r="R67" s="260"/>
      <c r="S67" s="260" t="s">
        <v>919</v>
      </c>
      <c r="T67" s="260" t="s">
        <v>920</v>
      </c>
      <c r="U67" s="260" t="s">
        <v>37</v>
      </c>
      <c r="V67" s="260" t="s">
        <v>697</v>
      </c>
      <c r="W67" s="260" t="s">
        <v>764</v>
      </c>
      <c r="X67" s="260">
        <f t="shared" si="1"/>
        <v>20</v>
      </c>
    </row>
    <row r="68" spans="1:24" ht="256.75" customHeight="1" x14ac:dyDescent="0.25">
      <c r="A68" s="260" t="s">
        <v>220</v>
      </c>
      <c r="B68" s="260" t="s">
        <v>921</v>
      </c>
      <c r="C68" s="260">
        <v>0</v>
      </c>
      <c r="D68" s="260">
        <v>0</v>
      </c>
      <c r="E68" s="260">
        <v>0</v>
      </c>
      <c r="F68" s="260">
        <v>1</v>
      </c>
      <c r="G68" s="260">
        <v>0</v>
      </c>
      <c r="H68" s="260">
        <v>0</v>
      </c>
      <c r="I68" s="260">
        <v>0</v>
      </c>
      <c r="J68" s="260">
        <v>0</v>
      </c>
      <c r="K68" s="260"/>
      <c r="L68" s="260" t="s">
        <v>898</v>
      </c>
      <c r="M68" s="260" t="s">
        <v>697</v>
      </c>
      <c r="N68" s="260" t="s">
        <v>899</v>
      </c>
      <c r="O68" s="260" t="s">
        <v>694</v>
      </c>
      <c r="P68" s="260" t="s">
        <v>922</v>
      </c>
      <c r="Q68" s="260" t="s">
        <v>923</v>
      </c>
      <c r="R68" s="260"/>
      <c r="S68" s="260" t="s">
        <v>924</v>
      </c>
      <c r="T68" s="260" t="s">
        <v>925</v>
      </c>
      <c r="U68" s="260" t="s">
        <v>24</v>
      </c>
      <c r="V68" s="260" t="s">
        <v>697</v>
      </c>
      <c r="W68" s="260" t="s">
        <v>764</v>
      </c>
      <c r="X68" s="260">
        <f t="shared" si="1"/>
        <v>20</v>
      </c>
    </row>
    <row r="69" spans="1:24" ht="242.2" customHeight="1" x14ac:dyDescent="0.25">
      <c r="A69" s="260" t="s">
        <v>222</v>
      </c>
      <c r="B69" s="260" t="s">
        <v>926</v>
      </c>
      <c r="C69" s="260">
        <v>0</v>
      </c>
      <c r="D69" s="260">
        <v>0</v>
      </c>
      <c r="E69" s="260">
        <v>0</v>
      </c>
      <c r="F69" s="260">
        <v>1</v>
      </c>
      <c r="G69" s="260">
        <v>0</v>
      </c>
      <c r="H69" s="260">
        <v>0</v>
      </c>
      <c r="I69" s="260">
        <v>0</v>
      </c>
      <c r="J69" s="260">
        <v>0</v>
      </c>
      <c r="K69" s="260"/>
      <c r="L69" s="260" t="s">
        <v>898</v>
      </c>
      <c r="M69" s="260" t="s">
        <v>697</v>
      </c>
      <c r="N69" s="260" t="s">
        <v>899</v>
      </c>
      <c r="O69" s="260" t="s">
        <v>694</v>
      </c>
      <c r="P69" s="260" t="s">
        <v>927</v>
      </c>
      <c r="Q69" s="260" t="s">
        <v>928</v>
      </c>
      <c r="R69" s="260"/>
      <c r="S69" s="260" t="s">
        <v>929</v>
      </c>
      <c r="T69" s="260" t="s">
        <v>930</v>
      </c>
      <c r="U69" s="260" t="s">
        <v>24</v>
      </c>
      <c r="V69" s="260" t="s">
        <v>697</v>
      </c>
      <c r="W69" s="260" t="s">
        <v>764</v>
      </c>
      <c r="X69" s="260">
        <f t="shared" ref="X69:X86" si="2">IF($W69="Critical Importance",20,IF($W69="Minor Importance",5,10))</f>
        <v>20</v>
      </c>
    </row>
    <row r="70" spans="1:24" ht="142.55000000000001" customHeight="1" x14ac:dyDescent="0.25">
      <c r="A70" s="260" t="s">
        <v>224</v>
      </c>
      <c r="B70" s="260" t="s">
        <v>931</v>
      </c>
      <c r="C70" s="260">
        <v>0</v>
      </c>
      <c r="D70" s="260">
        <v>0</v>
      </c>
      <c r="E70" s="260">
        <v>0</v>
      </c>
      <c r="F70" s="260">
        <v>1</v>
      </c>
      <c r="G70" s="260">
        <v>0</v>
      </c>
      <c r="H70" s="260">
        <v>0</v>
      </c>
      <c r="I70" s="260">
        <v>0</v>
      </c>
      <c r="J70" s="260">
        <v>0</v>
      </c>
      <c r="K70" s="260"/>
      <c r="L70" s="260" t="s">
        <v>898</v>
      </c>
      <c r="M70" s="260" t="s">
        <v>697</v>
      </c>
      <c r="N70" s="260" t="s">
        <v>899</v>
      </c>
      <c r="O70" s="260" t="s">
        <v>694</v>
      </c>
      <c r="P70" s="260" t="s">
        <v>932</v>
      </c>
      <c r="Q70" s="260" t="s">
        <v>933</v>
      </c>
      <c r="R70" s="260"/>
      <c r="S70" s="260" t="s">
        <v>934</v>
      </c>
      <c r="T70" s="260" t="s">
        <v>935</v>
      </c>
      <c r="U70" s="260" t="s">
        <v>24</v>
      </c>
      <c r="V70" s="260" t="s">
        <v>697</v>
      </c>
      <c r="W70" s="260" t="s">
        <v>764</v>
      </c>
      <c r="X70" s="260">
        <f t="shared" si="2"/>
        <v>20</v>
      </c>
    </row>
    <row r="71" spans="1:24" ht="213.75" customHeight="1" x14ac:dyDescent="0.25">
      <c r="A71" s="260" t="s">
        <v>226</v>
      </c>
      <c r="B71" s="260" t="s">
        <v>936</v>
      </c>
      <c r="C71" s="260">
        <v>0</v>
      </c>
      <c r="D71" s="260">
        <v>0</v>
      </c>
      <c r="E71" s="260">
        <v>0</v>
      </c>
      <c r="F71" s="260">
        <v>1</v>
      </c>
      <c r="G71" s="260">
        <v>0</v>
      </c>
      <c r="H71" s="260">
        <v>0</v>
      </c>
      <c r="I71" s="260">
        <v>0</v>
      </c>
      <c r="J71" s="260">
        <v>1</v>
      </c>
      <c r="K71" s="260"/>
      <c r="L71" s="260" t="s">
        <v>898</v>
      </c>
      <c r="M71" s="260" t="s">
        <v>697</v>
      </c>
      <c r="N71" s="260" t="s">
        <v>899</v>
      </c>
      <c r="O71" s="260" t="s">
        <v>937</v>
      </c>
      <c r="P71" s="260" t="s">
        <v>938</v>
      </c>
      <c r="Q71" s="260" t="s">
        <v>937</v>
      </c>
      <c r="R71" s="260"/>
      <c r="S71" s="260" t="s">
        <v>939</v>
      </c>
      <c r="T71" s="260" t="s">
        <v>940</v>
      </c>
      <c r="U71" s="260" t="s">
        <v>24</v>
      </c>
      <c r="V71" s="260" t="s">
        <v>697</v>
      </c>
      <c r="W71" s="260" t="s">
        <v>713</v>
      </c>
      <c r="X71" s="260">
        <f t="shared" si="2"/>
        <v>10</v>
      </c>
    </row>
    <row r="72" spans="1:24" ht="227.95" customHeight="1" x14ac:dyDescent="0.25">
      <c r="A72" s="260" t="s">
        <v>228</v>
      </c>
      <c r="B72" s="260" t="s">
        <v>941</v>
      </c>
      <c r="C72" s="260">
        <v>0</v>
      </c>
      <c r="D72" s="260">
        <v>0</v>
      </c>
      <c r="E72" s="260">
        <v>0</v>
      </c>
      <c r="F72" s="260">
        <v>1</v>
      </c>
      <c r="G72" s="260">
        <v>0</v>
      </c>
      <c r="H72" s="260">
        <v>0</v>
      </c>
      <c r="I72" s="260">
        <v>0</v>
      </c>
      <c r="J72" s="260">
        <v>0</v>
      </c>
      <c r="K72" s="260"/>
      <c r="L72" s="260" t="s">
        <v>898</v>
      </c>
      <c r="M72" s="260" t="s">
        <v>697</v>
      </c>
      <c r="N72" s="260" t="s">
        <v>899</v>
      </c>
      <c r="O72" s="260" t="s">
        <v>694</v>
      </c>
      <c r="P72" s="260" t="s">
        <v>942</v>
      </c>
      <c r="Q72" s="260" t="s">
        <v>943</v>
      </c>
      <c r="R72" s="260"/>
      <c r="S72" s="260" t="s">
        <v>944</v>
      </c>
      <c r="T72" s="260" t="s">
        <v>945</v>
      </c>
      <c r="U72" s="260" t="s">
        <v>24</v>
      </c>
      <c r="V72" s="260" t="s">
        <v>697</v>
      </c>
      <c r="W72" s="260" t="s">
        <v>713</v>
      </c>
      <c r="X72" s="260">
        <f t="shared" si="2"/>
        <v>10</v>
      </c>
    </row>
    <row r="73" spans="1:24" ht="256.75" customHeight="1" x14ac:dyDescent="0.25">
      <c r="A73" s="260" t="s">
        <v>230</v>
      </c>
      <c r="B73" s="260" t="s">
        <v>946</v>
      </c>
      <c r="C73" s="260">
        <v>0</v>
      </c>
      <c r="D73" s="260">
        <v>0</v>
      </c>
      <c r="E73" s="260">
        <v>0</v>
      </c>
      <c r="F73" s="260">
        <v>1</v>
      </c>
      <c r="G73" s="260">
        <v>0</v>
      </c>
      <c r="H73" s="260">
        <v>0</v>
      </c>
      <c r="I73" s="260">
        <v>0</v>
      </c>
      <c r="J73" s="260">
        <v>0</v>
      </c>
      <c r="K73" s="260"/>
      <c r="L73" s="260" t="s">
        <v>898</v>
      </c>
      <c r="M73" s="260" t="s">
        <v>697</v>
      </c>
      <c r="N73" s="260" t="s">
        <v>899</v>
      </c>
      <c r="O73" s="260" t="s">
        <v>947</v>
      </c>
      <c r="P73" s="260" t="s">
        <v>787</v>
      </c>
      <c r="Q73" s="260" t="s">
        <v>948</v>
      </c>
      <c r="R73" s="260"/>
      <c r="S73" s="260" t="s">
        <v>949</v>
      </c>
      <c r="T73" s="260" t="s">
        <v>950</v>
      </c>
      <c r="U73" s="260" t="s">
        <v>24</v>
      </c>
      <c r="V73" s="260" t="s">
        <v>697</v>
      </c>
      <c r="W73" s="260" t="s">
        <v>713</v>
      </c>
      <c r="X73" s="260">
        <f t="shared" si="2"/>
        <v>10</v>
      </c>
    </row>
    <row r="74" spans="1:24" ht="185.25" customHeight="1" x14ac:dyDescent="0.25">
      <c r="A74" s="260" t="s">
        <v>232</v>
      </c>
      <c r="B74" s="260" t="s">
        <v>951</v>
      </c>
      <c r="C74" s="260">
        <v>0</v>
      </c>
      <c r="D74" s="260">
        <v>0</v>
      </c>
      <c r="E74" s="260">
        <v>0</v>
      </c>
      <c r="F74" s="260">
        <v>1</v>
      </c>
      <c r="G74" s="260">
        <v>0</v>
      </c>
      <c r="H74" s="260">
        <v>0</v>
      </c>
      <c r="I74" s="260">
        <v>0</v>
      </c>
      <c r="J74" s="260">
        <v>0</v>
      </c>
      <c r="K74" s="260"/>
      <c r="L74" s="260" t="s">
        <v>898</v>
      </c>
      <c r="M74" s="260" t="s">
        <v>697</v>
      </c>
      <c r="N74" s="260" t="s">
        <v>899</v>
      </c>
      <c r="O74" s="260" t="s">
        <v>694</v>
      </c>
      <c r="P74" s="260" t="s">
        <v>952</v>
      </c>
      <c r="Q74" s="260" t="s">
        <v>953</v>
      </c>
      <c r="R74" s="260"/>
      <c r="S74" s="260" t="s">
        <v>954</v>
      </c>
      <c r="T74" s="260" t="s">
        <v>955</v>
      </c>
      <c r="U74" s="260" t="s">
        <v>24</v>
      </c>
      <c r="V74" s="260" t="s">
        <v>697</v>
      </c>
      <c r="W74" s="260" t="s">
        <v>713</v>
      </c>
      <c r="X74" s="260">
        <f t="shared" si="2"/>
        <v>10</v>
      </c>
    </row>
    <row r="75" spans="1:24" ht="185.25" customHeight="1" x14ac:dyDescent="0.25">
      <c r="A75" s="260" t="s">
        <v>234</v>
      </c>
      <c r="B75" s="260" t="s">
        <v>956</v>
      </c>
      <c r="C75" s="260">
        <v>0</v>
      </c>
      <c r="D75" s="260">
        <v>0</v>
      </c>
      <c r="E75" s="260">
        <v>0</v>
      </c>
      <c r="F75" s="260">
        <v>1</v>
      </c>
      <c r="G75" s="260">
        <v>0</v>
      </c>
      <c r="H75" s="260">
        <v>0</v>
      </c>
      <c r="I75" s="260">
        <v>0</v>
      </c>
      <c r="J75" s="260">
        <v>0</v>
      </c>
      <c r="K75" s="260"/>
      <c r="L75" s="260" t="s">
        <v>898</v>
      </c>
      <c r="M75" s="260" t="s">
        <v>697</v>
      </c>
      <c r="N75" s="260" t="s">
        <v>899</v>
      </c>
      <c r="O75" s="260" t="s">
        <v>694</v>
      </c>
      <c r="P75" s="260" t="s">
        <v>957</v>
      </c>
      <c r="Q75" s="260" t="s">
        <v>958</v>
      </c>
      <c r="R75" s="260"/>
      <c r="S75" s="260" t="s">
        <v>954</v>
      </c>
      <c r="T75" s="260" t="s">
        <v>955</v>
      </c>
      <c r="U75" s="260" t="s">
        <v>24</v>
      </c>
      <c r="V75" s="260" t="s">
        <v>697</v>
      </c>
      <c r="W75" s="260" t="s">
        <v>713</v>
      </c>
      <c r="X75" s="260">
        <f t="shared" si="2"/>
        <v>10</v>
      </c>
    </row>
    <row r="76" spans="1:24" ht="128.30000000000001" customHeight="1" x14ac:dyDescent="0.25">
      <c r="A76" s="260" t="s">
        <v>236</v>
      </c>
      <c r="B76" s="260" t="s">
        <v>959</v>
      </c>
      <c r="C76" s="260">
        <v>0</v>
      </c>
      <c r="D76" s="260">
        <v>0</v>
      </c>
      <c r="E76" s="260">
        <v>0</v>
      </c>
      <c r="F76" s="260">
        <v>1</v>
      </c>
      <c r="G76" s="260">
        <v>0</v>
      </c>
      <c r="H76" s="260">
        <v>0</v>
      </c>
      <c r="I76" s="260">
        <v>0</v>
      </c>
      <c r="J76" s="260">
        <v>0</v>
      </c>
      <c r="K76" s="260"/>
      <c r="L76" s="260" t="s">
        <v>898</v>
      </c>
      <c r="M76" s="260" t="s">
        <v>697</v>
      </c>
      <c r="N76" s="260" t="s">
        <v>899</v>
      </c>
      <c r="O76" s="260" t="s">
        <v>960</v>
      </c>
      <c r="P76" s="260" t="s">
        <v>961</v>
      </c>
      <c r="Q76" s="260" t="s">
        <v>962</v>
      </c>
      <c r="R76" s="260" t="s">
        <v>890</v>
      </c>
      <c r="S76" s="260" t="s">
        <v>963</v>
      </c>
      <c r="T76" s="260" t="s">
        <v>964</v>
      </c>
      <c r="U76" s="260" t="s">
        <v>24</v>
      </c>
      <c r="V76" s="260" t="s">
        <v>697</v>
      </c>
      <c r="W76" s="260" t="s">
        <v>722</v>
      </c>
      <c r="X76" s="260">
        <f t="shared" si="2"/>
        <v>5</v>
      </c>
    </row>
    <row r="77" spans="1:24" ht="199.5" customHeight="1" x14ac:dyDescent="0.25">
      <c r="A77" s="260" t="s">
        <v>238</v>
      </c>
      <c r="B77" s="260" t="s">
        <v>965</v>
      </c>
      <c r="C77" s="260">
        <v>0</v>
      </c>
      <c r="D77" s="260">
        <v>0</v>
      </c>
      <c r="E77" s="260">
        <v>0</v>
      </c>
      <c r="F77" s="260">
        <v>1</v>
      </c>
      <c r="G77" s="260">
        <v>0</v>
      </c>
      <c r="H77" s="260">
        <v>0</v>
      </c>
      <c r="I77" s="260">
        <v>0</v>
      </c>
      <c r="J77" s="260">
        <v>0</v>
      </c>
      <c r="K77" s="260"/>
      <c r="L77" s="260" t="s">
        <v>898</v>
      </c>
      <c r="M77" s="260" t="s">
        <v>697</v>
      </c>
      <c r="N77" s="260" t="s">
        <v>899</v>
      </c>
      <c r="O77" s="260" t="s">
        <v>694</v>
      </c>
      <c r="P77" s="260" t="s">
        <v>966</v>
      </c>
      <c r="Q77" s="260" t="s">
        <v>967</v>
      </c>
      <c r="R77" s="260"/>
      <c r="S77" s="260" t="s">
        <v>968</v>
      </c>
      <c r="T77" s="260" t="s">
        <v>969</v>
      </c>
      <c r="U77" s="260" t="s">
        <v>24</v>
      </c>
      <c r="V77" s="260" t="s">
        <v>697</v>
      </c>
      <c r="W77" s="260" t="s">
        <v>722</v>
      </c>
      <c r="X77" s="260">
        <f t="shared" si="2"/>
        <v>5</v>
      </c>
    </row>
    <row r="78" spans="1:24" ht="185.25" customHeight="1" x14ac:dyDescent="0.25">
      <c r="A78" s="260" t="s">
        <v>135</v>
      </c>
      <c r="B78" s="260" t="s">
        <v>970</v>
      </c>
      <c r="C78" s="260">
        <v>0</v>
      </c>
      <c r="D78" s="260">
        <v>0</v>
      </c>
      <c r="E78" s="260">
        <v>1</v>
      </c>
      <c r="F78" s="260">
        <v>0</v>
      </c>
      <c r="G78" s="260">
        <v>0</v>
      </c>
      <c r="H78" s="260">
        <v>0</v>
      </c>
      <c r="I78" s="260">
        <v>0</v>
      </c>
      <c r="J78" s="260">
        <v>1</v>
      </c>
      <c r="K78" s="260"/>
      <c r="L78" s="260" t="s">
        <v>673</v>
      </c>
      <c r="M78" s="260" t="s">
        <v>697</v>
      </c>
      <c r="N78" s="260" t="s">
        <v>899</v>
      </c>
      <c r="O78" s="260" t="s">
        <v>971</v>
      </c>
      <c r="P78" s="260" t="s">
        <v>972</v>
      </c>
      <c r="Q78" s="260" t="s">
        <v>973</v>
      </c>
      <c r="R78" s="260"/>
      <c r="S78" s="260" t="s">
        <v>974</v>
      </c>
      <c r="T78" s="260" t="s">
        <v>975</v>
      </c>
      <c r="U78" s="260" t="s">
        <v>24</v>
      </c>
      <c r="V78" s="260" t="s">
        <v>697</v>
      </c>
      <c r="W78" s="260" t="s">
        <v>764</v>
      </c>
      <c r="X78" s="260">
        <f t="shared" si="2"/>
        <v>20</v>
      </c>
    </row>
    <row r="79" spans="1:24" ht="185.25" customHeight="1" x14ac:dyDescent="0.25">
      <c r="A79" s="260" t="s">
        <v>136</v>
      </c>
      <c r="B79" s="260" t="s">
        <v>976</v>
      </c>
      <c r="C79" s="260">
        <v>0</v>
      </c>
      <c r="D79" s="260">
        <v>0</v>
      </c>
      <c r="E79" s="260">
        <v>1</v>
      </c>
      <c r="F79" s="260">
        <v>0</v>
      </c>
      <c r="G79" s="260">
        <v>0</v>
      </c>
      <c r="H79" s="260">
        <v>0</v>
      </c>
      <c r="I79" s="260">
        <v>0</v>
      </c>
      <c r="J79" s="260">
        <v>1</v>
      </c>
      <c r="K79" s="260"/>
      <c r="L79" s="260" t="s">
        <v>673</v>
      </c>
      <c r="M79" s="260" t="s">
        <v>697</v>
      </c>
      <c r="N79" s="260" t="s">
        <v>899</v>
      </c>
      <c r="O79" s="260" t="s">
        <v>694</v>
      </c>
      <c r="P79" s="260" t="s">
        <v>977</v>
      </c>
      <c r="Q79" s="260" t="s">
        <v>978</v>
      </c>
      <c r="R79" s="260"/>
      <c r="S79" s="260" t="s">
        <v>979</v>
      </c>
      <c r="T79" s="260" t="s">
        <v>980</v>
      </c>
      <c r="U79" s="260" t="s">
        <v>24</v>
      </c>
      <c r="V79" s="260" t="s">
        <v>697</v>
      </c>
      <c r="W79" s="260" t="s">
        <v>764</v>
      </c>
      <c r="X79" s="260">
        <f t="shared" si="2"/>
        <v>20</v>
      </c>
    </row>
    <row r="80" spans="1:24" ht="156.80000000000001" customHeight="1" x14ac:dyDescent="0.25">
      <c r="A80" s="260" t="s">
        <v>138</v>
      </c>
      <c r="B80" s="260" t="s">
        <v>981</v>
      </c>
      <c r="C80" s="260">
        <v>0</v>
      </c>
      <c r="D80" s="260">
        <v>0</v>
      </c>
      <c r="E80" s="260">
        <v>1</v>
      </c>
      <c r="F80" s="260">
        <v>0</v>
      </c>
      <c r="G80" s="260">
        <v>0</v>
      </c>
      <c r="H80" s="260">
        <v>0</v>
      </c>
      <c r="I80" s="260">
        <v>0</v>
      </c>
      <c r="J80" s="260">
        <v>0</v>
      </c>
      <c r="K80" s="260"/>
      <c r="L80" s="260" t="s">
        <v>673</v>
      </c>
      <c r="M80" s="260" t="s">
        <v>697</v>
      </c>
      <c r="N80" s="260" t="s">
        <v>899</v>
      </c>
      <c r="O80" s="260" t="s">
        <v>694</v>
      </c>
      <c r="P80" s="260" t="s">
        <v>982</v>
      </c>
      <c r="Q80" s="260" t="s">
        <v>983</v>
      </c>
      <c r="R80" s="260"/>
      <c r="S80" s="260" t="s">
        <v>984</v>
      </c>
      <c r="T80" s="260" t="s">
        <v>985</v>
      </c>
      <c r="U80" s="260" t="s">
        <v>24</v>
      </c>
      <c r="V80" s="260" t="s">
        <v>697</v>
      </c>
      <c r="W80" s="260" t="s">
        <v>764</v>
      </c>
      <c r="X80" s="260">
        <f t="shared" si="2"/>
        <v>20</v>
      </c>
    </row>
    <row r="81" spans="1:24" ht="156.80000000000001" customHeight="1" x14ac:dyDescent="0.25">
      <c r="A81" s="260" t="s">
        <v>140</v>
      </c>
      <c r="B81" s="260" t="s">
        <v>986</v>
      </c>
      <c r="C81" s="260">
        <v>0</v>
      </c>
      <c r="D81" s="260">
        <v>0</v>
      </c>
      <c r="E81" s="260">
        <v>1</v>
      </c>
      <c r="F81" s="260">
        <v>0</v>
      </c>
      <c r="G81" s="260">
        <v>0</v>
      </c>
      <c r="H81" s="260">
        <v>0</v>
      </c>
      <c r="I81" s="260">
        <v>0</v>
      </c>
      <c r="J81" s="260">
        <v>0</v>
      </c>
      <c r="K81" s="260"/>
      <c r="L81" s="260" t="s">
        <v>673</v>
      </c>
      <c r="M81" s="260" t="s">
        <v>697</v>
      </c>
      <c r="N81" s="260" t="s">
        <v>899</v>
      </c>
      <c r="O81" s="260" t="s">
        <v>987</v>
      </c>
      <c r="P81" s="260" t="s">
        <v>694</v>
      </c>
      <c r="Q81" s="260" t="s">
        <v>988</v>
      </c>
      <c r="R81" s="260"/>
      <c r="S81" s="260" t="s">
        <v>984</v>
      </c>
      <c r="T81" s="260" t="s">
        <v>989</v>
      </c>
      <c r="U81" s="260" t="s">
        <v>37</v>
      </c>
      <c r="V81" s="260" t="s">
        <v>697</v>
      </c>
      <c r="W81" s="260" t="s">
        <v>764</v>
      </c>
      <c r="X81" s="260">
        <f t="shared" si="2"/>
        <v>20</v>
      </c>
    </row>
    <row r="82" spans="1:24" ht="171" customHeight="1" x14ac:dyDescent="0.25">
      <c r="A82" s="260" t="s">
        <v>142</v>
      </c>
      <c r="B82" s="260" t="s">
        <v>990</v>
      </c>
      <c r="C82" s="260">
        <v>0</v>
      </c>
      <c r="D82" s="260">
        <v>0</v>
      </c>
      <c r="E82" s="260">
        <v>1</v>
      </c>
      <c r="F82" s="260">
        <v>0</v>
      </c>
      <c r="G82" s="260">
        <v>0</v>
      </c>
      <c r="H82" s="260">
        <v>0</v>
      </c>
      <c r="I82" s="260">
        <v>0</v>
      </c>
      <c r="J82" s="260">
        <v>0</v>
      </c>
      <c r="K82" s="260"/>
      <c r="L82" s="260" t="s">
        <v>673</v>
      </c>
      <c r="M82" s="260" t="s">
        <v>697</v>
      </c>
      <c r="N82" s="260" t="s">
        <v>899</v>
      </c>
      <c r="O82" s="260" t="s">
        <v>694</v>
      </c>
      <c r="P82" s="260" t="s">
        <v>991</v>
      </c>
      <c r="Q82" s="260" t="s">
        <v>992</v>
      </c>
      <c r="R82" s="260"/>
      <c r="S82" s="260" t="s">
        <v>993</v>
      </c>
      <c r="T82" s="260" t="s">
        <v>994</v>
      </c>
      <c r="U82" s="260" t="s">
        <v>24</v>
      </c>
      <c r="V82" s="260" t="s">
        <v>697</v>
      </c>
      <c r="W82" s="260" t="s">
        <v>764</v>
      </c>
      <c r="X82" s="260">
        <f t="shared" si="2"/>
        <v>20</v>
      </c>
    </row>
    <row r="83" spans="1:24" ht="156.80000000000001" customHeight="1" x14ac:dyDescent="0.25">
      <c r="A83" s="260" t="s">
        <v>144</v>
      </c>
      <c r="B83" s="260" t="s">
        <v>995</v>
      </c>
      <c r="C83" s="260">
        <v>0</v>
      </c>
      <c r="D83" s="260">
        <v>0</v>
      </c>
      <c r="E83" s="260">
        <v>1</v>
      </c>
      <c r="F83" s="260">
        <v>0</v>
      </c>
      <c r="G83" s="260">
        <v>0</v>
      </c>
      <c r="H83" s="260">
        <v>0</v>
      </c>
      <c r="I83" s="260">
        <v>0</v>
      </c>
      <c r="J83" s="260">
        <v>0</v>
      </c>
      <c r="K83" s="260"/>
      <c r="L83" s="260" t="s">
        <v>673</v>
      </c>
      <c r="M83" s="260" t="s">
        <v>697</v>
      </c>
      <c r="N83" s="260" t="s">
        <v>899</v>
      </c>
      <c r="O83" s="260" t="s">
        <v>694</v>
      </c>
      <c r="P83" s="260" t="s">
        <v>996</v>
      </c>
      <c r="Q83" s="260" t="s">
        <v>997</v>
      </c>
      <c r="R83" s="260"/>
      <c r="S83" s="260" t="s">
        <v>998</v>
      </c>
      <c r="T83" s="260" t="s">
        <v>999</v>
      </c>
      <c r="U83" s="260" t="s">
        <v>24</v>
      </c>
      <c r="V83" s="260" t="s">
        <v>697</v>
      </c>
      <c r="W83" s="260" t="s">
        <v>764</v>
      </c>
      <c r="X83" s="260">
        <f t="shared" si="2"/>
        <v>20</v>
      </c>
    </row>
    <row r="84" spans="1:24" ht="156.80000000000001" customHeight="1" x14ac:dyDescent="0.25">
      <c r="A84" s="260" t="s">
        <v>145</v>
      </c>
      <c r="B84" s="260" t="s">
        <v>1000</v>
      </c>
      <c r="C84" s="260">
        <v>0</v>
      </c>
      <c r="D84" s="260">
        <v>0</v>
      </c>
      <c r="E84" s="260">
        <v>1</v>
      </c>
      <c r="F84" s="260">
        <v>0</v>
      </c>
      <c r="G84" s="260">
        <v>0</v>
      </c>
      <c r="H84" s="260">
        <v>0</v>
      </c>
      <c r="I84" s="260">
        <v>0</v>
      </c>
      <c r="J84" s="260">
        <v>0</v>
      </c>
      <c r="K84" s="260"/>
      <c r="L84" s="260" t="s">
        <v>673</v>
      </c>
      <c r="M84" s="260" t="s">
        <v>697</v>
      </c>
      <c r="N84" s="260" t="s">
        <v>899</v>
      </c>
      <c r="O84" s="260" t="s">
        <v>694</v>
      </c>
      <c r="P84" s="260" t="s">
        <v>694</v>
      </c>
      <c r="Q84" s="260" t="s">
        <v>1001</v>
      </c>
      <c r="R84" s="260"/>
      <c r="S84" s="260" t="s">
        <v>1002</v>
      </c>
      <c r="T84" s="260" t="s">
        <v>1003</v>
      </c>
      <c r="U84" s="260" t="s">
        <v>37</v>
      </c>
      <c r="V84" s="260" t="s">
        <v>697</v>
      </c>
      <c r="W84" s="260" t="s">
        <v>764</v>
      </c>
      <c r="X84" s="260">
        <f t="shared" si="2"/>
        <v>20</v>
      </c>
    </row>
    <row r="85" spans="1:24" ht="85.75" customHeight="1" x14ac:dyDescent="0.25">
      <c r="A85" s="260" t="s">
        <v>146</v>
      </c>
      <c r="B85" s="260" t="s">
        <v>1004</v>
      </c>
      <c r="C85" s="260">
        <v>0</v>
      </c>
      <c r="D85" s="260">
        <v>0</v>
      </c>
      <c r="E85" s="260">
        <v>1</v>
      </c>
      <c r="F85" s="260">
        <v>0</v>
      </c>
      <c r="G85" s="260">
        <v>0</v>
      </c>
      <c r="H85" s="260">
        <v>0</v>
      </c>
      <c r="I85" s="260">
        <v>0</v>
      </c>
      <c r="J85" s="260">
        <v>0</v>
      </c>
      <c r="K85" s="260"/>
      <c r="L85" s="260" t="s">
        <v>673</v>
      </c>
      <c r="M85" s="260" t="s">
        <v>697</v>
      </c>
      <c r="N85" s="260" t="s">
        <v>899</v>
      </c>
      <c r="O85" s="260" t="s">
        <v>694</v>
      </c>
      <c r="P85" s="260" t="s">
        <v>694</v>
      </c>
      <c r="Q85" s="260" t="s">
        <v>1005</v>
      </c>
      <c r="R85" s="260"/>
      <c r="S85" s="260" t="s">
        <v>1006</v>
      </c>
      <c r="T85" s="260" t="s">
        <v>1007</v>
      </c>
      <c r="U85" s="260" t="s">
        <v>37</v>
      </c>
      <c r="V85" s="260" t="s">
        <v>697</v>
      </c>
      <c r="W85" s="260" t="s">
        <v>764</v>
      </c>
      <c r="X85" s="260">
        <f t="shared" si="2"/>
        <v>20</v>
      </c>
    </row>
    <row r="86" spans="1:24" ht="199.5" customHeight="1" x14ac:dyDescent="0.25">
      <c r="A86" s="260" t="s">
        <v>148</v>
      </c>
      <c r="B86" s="260" t="s">
        <v>1008</v>
      </c>
      <c r="C86" s="260">
        <v>0</v>
      </c>
      <c r="D86" s="260">
        <v>0</v>
      </c>
      <c r="E86" s="260">
        <v>1</v>
      </c>
      <c r="F86" s="260">
        <v>0</v>
      </c>
      <c r="G86" s="260">
        <v>0</v>
      </c>
      <c r="H86" s="260">
        <v>0</v>
      </c>
      <c r="I86" s="260">
        <v>0</v>
      </c>
      <c r="J86" s="260">
        <v>1</v>
      </c>
      <c r="K86" s="260"/>
      <c r="L86" s="260" t="s">
        <v>673</v>
      </c>
      <c r="M86" s="260" t="s">
        <v>697</v>
      </c>
      <c r="N86" s="260" t="s">
        <v>899</v>
      </c>
      <c r="O86" s="260" t="s">
        <v>694</v>
      </c>
      <c r="P86" s="260" t="s">
        <v>1009</v>
      </c>
      <c r="Q86" s="260" t="s">
        <v>694</v>
      </c>
      <c r="R86" s="260"/>
      <c r="S86" s="260" t="s">
        <v>1010</v>
      </c>
      <c r="T86" s="260" t="s">
        <v>1011</v>
      </c>
      <c r="U86" s="260" t="s">
        <v>24</v>
      </c>
      <c r="V86" s="260" t="s">
        <v>697</v>
      </c>
      <c r="W86" s="260" t="s">
        <v>764</v>
      </c>
      <c r="X86" s="260">
        <f t="shared" si="2"/>
        <v>20</v>
      </c>
    </row>
    <row r="87" spans="1:24" ht="242.2" customHeight="1" x14ac:dyDescent="0.25">
      <c r="A87" s="260" t="s">
        <v>150</v>
      </c>
      <c r="B87" s="260" t="s">
        <v>1012</v>
      </c>
      <c r="C87" s="260">
        <v>0</v>
      </c>
      <c r="D87" s="260">
        <v>0</v>
      </c>
      <c r="E87" s="260">
        <v>1</v>
      </c>
      <c r="F87" s="260">
        <v>0</v>
      </c>
      <c r="G87" s="260">
        <v>0</v>
      </c>
      <c r="H87" s="260">
        <v>0</v>
      </c>
      <c r="I87" s="260">
        <v>0</v>
      </c>
      <c r="J87" s="260">
        <v>0</v>
      </c>
      <c r="K87" s="260"/>
      <c r="L87" s="260" t="s">
        <v>695</v>
      </c>
      <c r="M87" s="260" t="s">
        <v>697</v>
      </c>
      <c r="N87" s="260" t="s">
        <v>899</v>
      </c>
      <c r="O87" s="260" t="s">
        <v>1013</v>
      </c>
      <c r="P87" s="260" t="s">
        <v>1013</v>
      </c>
      <c r="Q87" s="260" t="s">
        <v>1013</v>
      </c>
      <c r="R87" s="260"/>
      <c r="S87" s="260" t="s">
        <v>1014</v>
      </c>
      <c r="T87" s="260" t="s">
        <v>1011</v>
      </c>
      <c r="U87" s="260" t="s">
        <v>695</v>
      </c>
      <c r="V87" s="260" t="s">
        <v>697</v>
      </c>
      <c r="W87" s="260"/>
      <c r="X87" s="260"/>
    </row>
    <row r="88" spans="1:24" ht="199.5" customHeight="1" x14ac:dyDescent="0.25">
      <c r="A88" s="260" t="s">
        <v>152</v>
      </c>
      <c r="B88" s="260" t="s">
        <v>1015</v>
      </c>
      <c r="C88" s="260">
        <v>0</v>
      </c>
      <c r="D88" s="260">
        <v>0</v>
      </c>
      <c r="E88" s="260">
        <v>1</v>
      </c>
      <c r="F88" s="260">
        <v>0</v>
      </c>
      <c r="G88" s="260">
        <v>0</v>
      </c>
      <c r="H88" s="260">
        <v>0</v>
      </c>
      <c r="I88" s="260">
        <v>0</v>
      </c>
      <c r="J88" s="260">
        <v>1</v>
      </c>
      <c r="K88" s="260"/>
      <c r="L88" s="260" t="s">
        <v>673</v>
      </c>
      <c r="M88" s="260" t="s">
        <v>697</v>
      </c>
      <c r="N88" s="260" t="s">
        <v>899</v>
      </c>
      <c r="O88" s="260" t="s">
        <v>1016</v>
      </c>
      <c r="P88" s="260" t="s">
        <v>1016</v>
      </c>
      <c r="Q88" s="260" t="s">
        <v>1016</v>
      </c>
      <c r="R88" s="260"/>
      <c r="S88" s="260" t="s">
        <v>1017</v>
      </c>
      <c r="T88" s="260" t="s">
        <v>1018</v>
      </c>
      <c r="U88" s="260" t="s">
        <v>24</v>
      </c>
      <c r="V88" s="260" t="s">
        <v>697</v>
      </c>
      <c r="W88" s="260" t="s">
        <v>764</v>
      </c>
      <c r="X88" s="260">
        <f t="shared" ref="X88:X134" si="3">IF($W88="Critical Importance",20,IF($W88="Minor Importance",5,10))</f>
        <v>20</v>
      </c>
    </row>
    <row r="89" spans="1:24" ht="256.75" customHeight="1" x14ac:dyDescent="0.25">
      <c r="A89" s="260" t="s">
        <v>154</v>
      </c>
      <c r="B89" s="260" t="s">
        <v>1019</v>
      </c>
      <c r="C89" s="260">
        <v>0</v>
      </c>
      <c r="D89" s="260">
        <v>0</v>
      </c>
      <c r="E89" s="260">
        <v>1</v>
      </c>
      <c r="F89" s="260">
        <v>0</v>
      </c>
      <c r="G89" s="260">
        <v>0</v>
      </c>
      <c r="H89" s="260">
        <v>0</v>
      </c>
      <c r="I89" s="260">
        <v>0</v>
      </c>
      <c r="J89" s="260">
        <v>0</v>
      </c>
      <c r="K89" s="260"/>
      <c r="L89" s="260" t="s">
        <v>673</v>
      </c>
      <c r="M89" s="260" t="s">
        <v>697</v>
      </c>
      <c r="N89" s="260" t="s">
        <v>899</v>
      </c>
      <c r="O89" s="260" t="s">
        <v>694</v>
      </c>
      <c r="P89" s="260" t="s">
        <v>1020</v>
      </c>
      <c r="Q89" s="260" t="s">
        <v>1021</v>
      </c>
      <c r="R89" s="260"/>
      <c r="S89" s="260" t="s">
        <v>1022</v>
      </c>
      <c r="T89" s="260" t="s">
        <v>1023</v>
      </c>
      <c r="U89" s="260" t="s">
        <v>24</v>
      </c>
      <c r="V89" s="260" t="s">
        <v>697</v>
      </c>
      <c r="W89" s="260" t="s">
        <v>713</v>
      </c>
      <c r="X89" s="260">
        <f t="shared" si="3"/>
        <v>10</v>
      </c>
    </row>
    <row r="90" spans="1:24" ht="142.55000000000001" customHeight="1" x14ac:dyDescent="0.25">
      <c r="A90" s="260" t="s">
        <v>156</v>
      </c>
      <c r="B90" s="260" t="s">
        <v>1024</v>
      </c>
      <c r="C90" s="260">
        <v>0</v>
      </c>
      <c r="D90" s="260">
        <v>0</v>
      </c>
      <c r="E90" s="260">
        <v>1</v>
      </c>
      <c r="F90" s="260">
        <v>0</v>
      </c>
      <c r="G90" s="260">
        <v>0</v>
      </c>
      <c r="H90" s="260">
        <v>0</v>
      </c>
      <c r="I90" s="260">
        <v>0</v>
      </c>
      <c r="J90" s="260">
        <v>0</v>
      </c>
      <c r="K90" s="260"/>
      <c r="L90" s="260" t="s">
        <v>673</v>
      </c>
      <c r="M90" s="260" t="s">
        <v>697</v>
      </c>
      <c r="N90" s="260" t="s">
        <v>899</v>
      </c>
      <c r="O90" s="260" t="s">
        <v>694</v>
      </c>
      <c r="P90" s="260" t="s">
        <v>1025</v>
      </c>
      <c r="Q90" s="260" t="s">
        <v>694</v>
      </c>
      <c r="R90" s="260"/>
      <c r="S90" s="260" t="s">
        <v>1026</v>
      </c>
      <c r="T90" s="260" t="s">
        <v>1027</v>
      </c>
      <c r="U90" s="260" t="s">
        <v>24</v>
      </c>
      <c r="V90" s="260" t="s">
        <v>697</v>
      </c>
      <c r="W90" s="260" t="s">
        <v>713</v>
      </c>
      <c r="X90" s="260">
        <f t="shared" si="3"/>
        <v>10</v>
      </c>
    </row>
    <row r="91" spans="1:24" ht="242.2" customHeight="1" x14ac:dyDescent="0.25">
      <c r="A91" s="260" t="s">
        <v>157</v>
      </c>
      <c r="B91" s="260" t="s">
        <v>1028</v>
      </c>
      <c r="C91" s="260">
        <v>0</v>
      </c>
      <c r="D91" s="260">
        <v>0</v>
      </c>
      <c r="E91" s="260">
        <v>1</v>
      </c>
      <c r="F91" s="260">
        <v>0</v>
      </c>
      <c r="G91" s="260">
        <v>0</v>
      </c>
      <c r="H91" s="260">
        <v>0</v>
      </c>
      <c r="I91" s="260">
        <v>0</v>
      </c>
      <c r="J91" s="260">
        <v>0</v>
      </c>
      <c r="K91" s="260"/>
      <c r="L91" s="260" t="s">
        <v>673</v>
      </c>
      <c r="M91" s="260" t="s">
        <v>697</v>
      </c>
      <c r="N91" s="260" t="s">
        <v>899</v>
      </c>
      <c r="O91" s="260" t="s">
        <v>694</v>
      </c>
      <c r="P91" s="260" t="s">
        <v>1029</v>
      </c>
      <c r="Q91" s="260" t="s">
        <v>1030</v>
      </c>
      <c r="R91" s="260"/>
      <c r="S91" s="260" t="s">
        <v>1031</v>
      </c>
      <c r="T91" s="260" t="s">
        <v>1032</v>
      </c>
      <c r="U91" s="260" t="s">
        <v>24</v>
      </c>
      <c r="V91" s="260" t="s">
        <v>697</v>
      </c>
      <c r="W91" s="260" t="s">
        <v>713</v>
      </c>
      <c r="X91" s="260">
        <f t="shared" si="3"/>
        <v>10</v>
      </c>
    </row>
    <row r="92" spans="1:24" ht="185.25" customHeight="1" x14ac:dyDescent="0.25">
      <c r="A92" s="260" t="s">
        <v>159</v>
      </c>
      <c r="B92" s="260" t="s">
        <v>1033</v>
      </c>
      <c r="C92" s="260">
        <v>0</v>
      </c>
      <c r="D92" s="260">
        <v>0</v>
      </c>
      <c r="E92" s="260">
        <v>1</v>
      </c>
      <c r="F92" s="260">
        <v>0</v>
      </c>
      <c r="G92" s="260">
        <v>0</v>
      </c>
      <c r="H92" s="260">
        <v>0</v>
      </c>
      <c r="I92" s="260">
        <v>0</v>
      </c>
      <c r="J92" s="260">
        <v>0</v>
      </c>
      <c r="K92" s="260"/>
      <c r="L92" s="260" t="s">
        <v>673</v>
      </c>
      <c r="M92" s="260" t="s">
        <v>697</v>
      </c>
      <c r="N92" s="260" t="s">
        <v>899</v>
      </c>
      <c r="O92" s="260" t="s">
        <v>1034</v>
      </c>
      <c r="P92" s="260" t="s">
        <v>1035</v>
      </c>
      <c r="Q92" s="260" t="s">
        <v>1036</v>
      </c>
      <c r="R92" s="260"/>
      <c r="S92" s="260" t="s">
        <v>974</v>
      </c>
      <c r="T92" s="260" t="s">
        <v>975</v>
      </c>
      <c r="U92" s="260" t="s">
        <v>24</v>
      </c>
      <c r="V92" s="260" t="s">
        <v>697</v>
      </c>
      <c r="W92" s="260" t="s">
        <v>722</v>
      </c>
      <c r="X92" s="260">
        <f t="shared" si="3"/>
        <v>5</v>
      </c>
    </row>
    <row r="93" spans="1:24" ht="142.55000000000001" customHeight="1" x14ac:dyDescent="0.25">
      <c r="A93" s="260" t="s">
        <v>160</v>
      </c>
      <c r="B93" s="260" t="s">
        <v>1037</v>
      </c>
      <c r="C93" s="260">
        <v>0</v>
      </c>
      <c r="D93" s="260">
        <v>0</v>
      </c>
      <c r="E93" s="260">
        <v>1</v>
      </c>
      <c r="F93" s="260">
        <v>0</v>
      </c>
      <c r="G93" s="260">
        <v>0</v>
      </c>
      <c r="H93" s="260">
        <v>0</v>
      </c>
      <c r="I93" s="260">
        <v>0</v>
      </c>
      <c r="J93" s="260">
        <v>0</v>
      </c>
      <c r="K93" s="260"/>
      <c r="L93" s="260" t="s">
        <v>673</v>
      </c>
      <c r="M93" s="260" t="s">
        <v>697</v>
      </c>
      <c r="N93" s="260" t="s">
        <v>899</v>
      </c>
      <c r="O93" s="260" t="s">
        <v>694</v>
      </c>
      <c r="P93" s="260" t="s">
        <v>1038</v>
      </c>
      <c r="Q93" s="260" t="s">
        <v>694</v>
      </c>
      <c r="R93" s="260"/>
      <c r="S93" s="260" t="s">
        <v>1026</v>
      </c>
      <c r="T93" s="260" t="s">
        <v>1039</v>
      </c>
      <c r="U93" s="260" t="s">
        <v>24</v>
      </c>
      <c r="V93" s="260" t="s">
        <v>697</v>
      </c>
      <c r="W93" s="260" t="s">
        <v>722</v>
      </c>
      <c r="X93" s="260">
        <f t="shared" si="3"/>
        <v>5</v>
      </c>
    </row>
    <row r="94" spans="1:24" ht="185.25" customHeight="1" x14ac:dyDescent="0.25">
      <c r="A94" s="260" t="s">
        <v>162</v>
      </c>
      <c r="B94" s="260" t="s">
        <v>1040</v>
      </c>
      <c r="C94" s="260">
        <v>0</v>
      </c>
      <c r="D94" s="260">
        <v>0</v>
      </c>
      <c r="E94" s="260">
        <v>1</v>
      </c>
      <c r="F94" s="260">
        <v>0</v>
      </c>
      <c r="G94" s="260">
        <v>0</v>
      </c>
      <c r="H94" s="260">
        <v>0</v>
      </c>
      <c r="I94" s="260">
        <v>0</v>
      </c>
      <c r="J94" s="260">
        <v>1</v>
      </c>
      <c r="K94" s="260"/>
      <c r="L94" s="260" t="s">
        <v>673</v>
      </c>
      <c r="M94" s="260" t="s">
        <v>697</v>
      </c>
      <c r="N94" s="260" t="s">
        <v>899</v>
      </c>
      <c r="O94" s="260" t="s">
        <v>694</v>
      </c>
      <c r="P94" s="260" t="s">
        <v>1041</v>
      </c>
      <c r="Q94" s="260" t="s">
        <v>1042</v>
      </c>
      <c r="R94" s="260"/>
      <c r="S94" s="260" t="s">
        <v>1043</v>
      </c>
      <c r="T94" s="260" t="s">
        <v>1044</v>
      </c>
      <c r="U94" s="260" t="s">
        <v>24</v>
      </c>
      <c r="V94" s="260" t="s">
        <v>697</v>
      </c>
      <c r="W94" s="260" t="s">
        <v>722</v>
      </c>
      <c r="X94" s="260">
        <f t="shared" si="3"/>
        <v>5</v>
      </c>
    </row>
    <row r="95" spans="1:24" ht="71.2" customHeight="1" x14ac:dyDescent="0.25">
      <c r="A95" s="260" t="s">
        <v>163</v>
      </c>
      <c r="B95" s="260" t="s">
        <v>1045</v>
      </c>
      <c r="C95" s="260">
        <v>0</v>
      </c>
      <c r="D95" s="260">
        <v>0</v>
      </c>
      <c r="E95" s="260">
        <v>1</v>
      </c>
      <c r="F95" s="260">
        <v>0</v>
      </c>
      <c r="G95" s="260">
        <v>0</v>
      </c>
      <c r="H95" s="260">
        <v>0</v>
      </c>
      <c r="I95" s="260">
        <v>0</v>
      </c>
      <c r="J95" s="260">
        <v>1</v>
      </c>
      <c r="K95" s="260"/>
      <c r="L95" s="260" t="s">
        <v>673</v>
      </c>
      <c r="M95" s="260" t="s">
        <v>697</v>
      </c>
      <c r="N95" s="260" t="s">
        <v>899</v>
      </c>
      <c r="O95" s="260" t="s">
        <v>694</v>
      </c>
      <c r="P95" s="260" t="s">
        <v>1046</v>
      </c>
      <c r="Q95" s="260" t="s">
        <v>1047</v>
      </c>
      <c r="R95" s="260"/>
      <c r="S95" s="260" t="s">
        <v>1048</v>
      </c>
      <c r="T95" s="260" t="s">
        <v>1049</v>
      </c>
      <c r="U95" s="260" t="s">
        <v>24</v>
      </c>
      <c r="V95" s="260" t="s">
        <v>697</v>
      </c>
      <c r="W95" s="260" t="s">
        <v>722</v>
      </c>
      <c r="X95" s="260">
        <f t="shared" si="3"/>
        <v>5</v>
      </c>
    </row>
    <row r="96" spans="1:24" ht="128.30000000000001" customHeight="1" x14ac:dyDescent="0.25">
      <c r="A96" s="262" t="s">
        <v>74</v>
      </c>
      <c r="B96" s="260" t="s">
        <v>1050</v>
      </c>
      <c r="C96" s="260">
        <v>0</v>
      </c>
      <c r="D96" s="260">
        <v>1</v>
      </c>
      <c r="E96" s="260">
        <v>0</v>
      </c>
      <c r="F96" s="260">
        <v>0</v>
      </c>
      <c r="G96" s="260">
        <v>0</v>
      </c>
      <c r="H96" s="260">
        <v>0</v>
      </c>
      <c r="I96" s="260">
        <v>0</v>
      </c>
      <c r="J96" s="260">
        <v>0</v>
      </c>
      <c r="K96" s="260"/>
      <c r="L96" s="260" t="s">
        <v>762</v>
      </c>
      <c r="M96" s="260" t="s">
        <v>697</v>
      </c>
      <c r="N96" s="260" t="s">
        <v>694</v>
      </c>
      <c r="O96" s="260" t="s">
        <v>694</v>
      </c>
      <c r="P96" s="260" t="s">
        <v>1051</v>
      </c>
      <c r="Q96" s="260" t="s">
        <v>1052</v>
      </c>
      <c r="R96" s="260"/>
      <c r="S96" s="260" t="s">
        <v>1053</v>
      </c>
      <c r="T96" s="260" t="s">
        <v>1054</v>
      </c>
      <c r="U96" s="260" t="s">
        <v>24</v>
      </c>
      <c r="V96" s="260" t="s">
        <v>697</v>
      </c>
      <c r="W96" s="260" t="s">
        <v>764</v>
      </c>
      <c r="X96" s="260">
        <f t="shared" si="3"/>
        <v>20</v>
      </c>
    </row>
    <row r="97" spans="1:24" ht="185.25" customHeight="1" x14ac:dyDescent="0.25">
      <c r="A97" s="262" t="s">
        <v>76</v>
      </c>
      <c r="B97" s="260" t="s">
        <v>1055</v>
      </c>
      <c r="C97" s="260">
        <v>0</v>
      </c>
      <c r="D97" s="260">
        <v>1</v>
      </c>
      <c r="E97" s="260">
        <v>0</v>
      </c>
      <c r="F97" s="260">
        <v>0</v>
      </c>
      <c r="G97" s="260">
        <v>0</v>
      </c>
      <c r="H97" s="260">
        <v>0</v>
      </c>
      <c r="I97" s="260">
        <v>0</v>
      </c>
      <c r="J97" s="260">
        <v>0</v>
      </c>
      <c r="K97" s="260"/>
      <c r="L97" s="260" t="s">
        <v>762</v>
      </c>
      <c r="M97" s="260" t="s">
        <v>697</v>
      </c>
      <c r="N97" s="260" t="s">
        <v>694</v>
      </c>
      <c r="O97" s="260" t="s">
        <v>1056</v>
      </c>
      <c r="P97" s="260" t="s">
        <v>1057</v>
      </c>
      <c r="Q97" s="260" t="s">
        <v>1058</v>
      </c>
      <c r="R97" s="263" t="s">
        <v>862</v>
      </c>
      <c r="S97" s="260" t="s">
        <v>1059</v>
      </c>
      <c r="T97" s="260" t="s">
        <v>1060</v>
      </c>
      <c r="U97" s="260" t="s">
        <v>24</v>
      </c>
      <c r="V97" s="260" t="s">
        <v>697</v>
      </c>
      <c r="W97" s="260" t="s">
        <v>764</v>
      </c>
      <c r="X97" s="260">
        <f t="shared" si="3"/>
        <v>20</v>
      </c>
    </row>
    <row r="98" spans="1:24" ht="227.95" customHeight="1" x14ac:dyDescent="0.25">
      <c r="A98" s="262" t="s">
        <v>78</v>
      </c>
      <c r="B98" s="260" t="s">
        <v>1061</v>
      </c>
      <c r="C98" s="260">
        <v>0</v>
      </c>
      <c r="D98" s="260">
        <v>1</v>
      </c>
      <c r="E98" s="260">
        <v>0</v>
      </c>
      <c r="F98" s="260">
        <v>0</v>
      </c>
      <c r="G98" s="260">
        <v>0</v>
      </c>
      <c r="H98" s="260">
        <v>0</v>
      </c>
      <c r="I98" s="260">
        <v>0</v>
      </c>
      <c r="J98" s="260">
        <v>0</v>
      </c>
      <c r="K98" s="260"/>
      <c r="L98" s="260" t="s">
        <v>762</v>
      </c>
      <c r="M98" s="260" t="s">
        <v>697</v>
      </c>
      <c r="N98" s="260" t="s">
        <v>694</v>
      </c>
      <c r="O98" s="260" t="s">
        <v>694</v>
      </c>
      <c r="P98" s="260" t="s">
        <v>1062</v>
      </c>
      <c r="Q98" s="260" t="s">
        <v>1063</v>
      </c>
      <c r="R98" s="263" t="s">
        <v>862</v>
      </c>
      <c r="S98" s="260" t="s">
        <v>1064</v>
      </c>
      <c r="T98" s="260" t="s">
        <v>1065</v>
      </c>
      <c r="U98" s="260" t="s">
        <v>24</v>
      </c>
      <c r="V98" s="260" t="s">
        <v>697</v>
      </c>
      <c r="W98" s="260" t="s">
        <v>764</v>
      </c>
      <c r="X98" s="260">
        <f t="shared" si="3"/>
        <v>20</v>
      </c>
    </row>
    <row r="99" spans="1:24" ht="142.55000000000001" customHeight="1" x14ac:dyDescent="0.25">
      <c r="A99" s="262" t="s">
        <v>80</v>
      </c>
      <c r="B99" s="260" t="s">
        <v>1066</v>
      </c>
      <c r="C99" s="260">
        <v>0</v>
      </c>
      <c r="D99" s="260">
        <v>1</v>
      </c>
      <c r="E99" s="260">
        <v>0</v>
      </c>
      <c r="F99" s="260">
        <v>0</v>
      </c>
      <c r="G99" s="260">
        <v>0</v>
      </c>
      <c r="H99" s="260">
        <v>0</v>
      </c>
      <c r="I99" s="260">
        <v>0</v>
      </c>
      <c r="J99" s="260">
        <v>1</v>
      </c>
      <c r="K99" s="260"/>
      <c r="L99" s="260" t="s">
        <v>762</v>
      </c>
      <c r="M99" s="260" t="s">
        <v>20</v>
      </c>
      <c r="N99" s="260" t="s">
        <v>694</v>
      </c>
      <c r="O99" s="260" t="s">
        <v>694</v>
      </c>
      <c r="P99" s="260" t="s">
        <v>787</v>
      </c>
      <c r="Q99" s="260" t="s">
        <v>1067</v>
      </c>
      <c r="R99" s="260"/>
      <c r="S99" s="260" t="s">
        <v>1068</v>
      </c>
      <c r="T99" s="260" t="s">
        <v>1069</v>
      </c>
      <c r="U99" s="260" t="s">
        <v>24</v>
      </c>
      <c r="V99" s="260" t="s">
        <v>697</v>
      </c>
      <c r="W99" s="260" t="s">
        <v>713</v>
      </c>
      <c r="X99" s="260">
        <f t="shared" si="3"/>
        <v>10</v>
      </c>
    </row>
    <row r="100" spans="1:24" ht="232.55" customHeight="1" x14ac:dyDescent="0.25">
      <c r="A100" s="262" t="s">
        <v>82</v>
      </c>
      <c r="B100" s="260" t="s">
        <v>1070</v>
      </c>
      <c r="C100" s="260">
        <v>0</v>
      </c>
      <c r="D100" s="260">
        <v>1</v>
      </c>
      <c r="E100" s="260">
        <v>0</v>
      </c>
      <c r="F100" s="260">
        <v>0</v>
      </c>
      <c r="G100" s="260">
        <v>0</v>
      </c>
      <c r="H100" s="260">
        <v>0</v>
      </c>
      <c r="I100" s="260">
        <v>0</v>
      </c>
      <c r="J100" s="260">
        <v>1</v>
      </c>
      <c r="K100" s="260"/>
      <c r="L100" s="260" t="s">
        <v>762</v>
      </c>
      <c r="M100" s="260" t="s">
        <v>697</v>
      </c>
      <c r="N100" s="260" t="s">
        <v>694</v>
      </c>
      <c r="O100" s="260" t="s">
        <v>694</v>
      </c>
      <c r="P100" s="260" t="s">
        <v>1071</v>
      </c>
      <c r="Q100" s="260" t="s">
        <v>1072</v>
      </c>
      <c r="R100" s="260"/>
      <c r="S100" s="260" t="s">
        <v>1073</v>
      </c>
      <c r="T100" s="260" t="s">
        <v>1074</v>
      </c>
      <c r="U100" s="260" t="s">
        <v>24</v>
      </c>
      <c r="V100" s="260" t="s">
        <v>697</v>
      </c>
      <c r="W100" s="260" t="s">
        <v>713</v>
      </c>
      <c r="X100" s="260">
        <f t="shared" si="3"/>
        <v>10</v>
      </c>
    </row>
    <row r="101" spans="1:24" ht="139.75" customHeight="1" x14ac:dyDescent="0.25">
      <c r="A101" s="262" t="s">
        <v>84</v>
      </c>
      <c r="B101" s="260" t="s">
        <v>1075</v>
      </c>
      <c r="C101" s="260">
        <v>0</v>
      </c>
      <c r="D101" s="260">
        <v>1</v>
      </c>
      <c r="E101" s="260">
        <v>0</v>
      </c>
      <c r="F101" s="260">
        <v>0</v>
      </c>
      <c r="G101" s="260">
        <v>0</v>
      </c>
      <c r="H101" s="260">
        <v>0</v>
      </c>
      <c r="I101" s="260">
        <v>0</v>
      </c>
      <c r="J101" s="260">
        <v>0</v>
      </c>
      <c r="K101" s="260"/>
      <c r="L101" s="260" t="s">
        <v>762</v>
      </c>
      <c r="M101" s="260" t="s">
        <v>697</v>
      </c>
      <c r="N101" s="260" t="s">
        <v>694</v>
      </c>
      <c r="O101" s="260" t="s">
        <v>694</v>
      </c>
      <c r="P101" s="260" t="s">
        <v>1076</v>
      </c>
      <c r="Q101" s="260" t="s">
        <v>1077</v>
      </c>
      <c r="R101" s="260"/>
      <c r="S101" s="260" t="s">
        <v>1078</v>
      </c>
      <c r="T101" s="260" t="s">
        <v>1079</v>
      </c>
      <c r="U101" s="260" t="s">
        <v>24</v>
      </c>
      <c r="V101" s="260" t="s">
        <v>697</v>
      </c>
      <c r="W101" s="260" t="s">
        <v>713</v>
      </c>
      <c r="X101" s="260">
        <f t="shared" si="3"/>
        <v>10</v>
      </c>
    </row>
    <row r="102" spans="1:24" ht="100" customHeight="1" x14ac:dyDescent="0.25">
      <c r="A102" s="262" t="s">
        <v>86</v>
      </c>
      <c r="B102" s="260" t="s">
        <v>1080</v>
      </c>
      <c r="C102" s="260">
        <v>0</v>
      </c>
      <c r="D102" s="260">
        <v>1</v>
      </c>
      <c r="E102" s="260">
        <v>0</v>
      </c>
      <c r="F102" s="260">
        <v>0</v>
      </c>
      <c r="G102" s="260">
        <v>0</v>
      </c>
      <c r="H102" s="260">
        <v>0</v>
      </c>
      <c r="I102" s="260">
        <v>0</v>
      </c>
      <c r="J102" s="260">
        <v>0</v>
      </c>
      <c r="K102" s="260"/>
      <c r="L102" s="260" t="s">
        <v>762</v>
      </c>
      <c r="M102" s="260" t="s">
        <v>697</v>
      </c>
      <c r="N102" s="260" t="s">
        <v>694</v>
      </c>
      <c r="O102" s="260" t="s">
        <v>694</v>
      </c>
      <c r="P102" s="260" t="s">
        <v>1081</v>
      </c>
      <c r="Q102" s="260" t="s">
        <v>1082</v>
      </c>
      <c r="R102" s="260"/>
      <c r="S102" s="260" t="s">
        <v>1083</v>
      </c>
      <c r="T102" s="260" t="s">
        <v>1084</v>
      </c>
      <c r="U102" s="260" t="s">
        <v>24</v>
      </c>
      <c r="V102" s="260" t="s">
        <v>697</v>
      </c>
      <c r="W102" s="260" t="s">
        <v>713</v>
      </c>
      <c r="X102" s="260">
        <f t="shared" si="3"/>
        <v>10</v>
      </c>
    </row>
    <row r="103" spans="1:24" ht="214.55" customHeight="1" x14ac:dyDescent="0.25">
      <c r="A103" s="262" t="s">
        <v>88</v>
      </c>
      <c r="B103" s="260" t="s">
        <v>1085</v>
      </c>
      <c r="C103" s="260">
        <v>0</v>
      </c>
      <c r="D103" s="260">
        <v>1</v>
      </c>
      <c r="E103" s="260">
        <v>0</v>
      </c>
      <c r="F103" s="260">
        <v>0</v>
      </c>
      <c r="G103" s="260">
        <v>0</v>
      </c>
      <c r="H103" s="260">
        <v>0</v>
      </c>
      <c r="I103" s="260">
        <v>0</v>
      </c>
      <c r="J103" s="260">
        <v>0</v>
      </c>
      <c r="K103" s="260"/>
      <c r="L103" s="260" t="s">
        <v>762</v>
      </c>
      <c r="M103" s="260" t="s">
        <v>697</v>
      </c>
      <c r="N103" s="260" t="s">
        <v>694</v>
      </c>
      <c r="O103" s="260" t="s">
        <v>694</v>
      </c>
      <c r="P103" s="260" t="s">
        <v>1086</v>
      </c>
      <c r="Q103" s="260" t="s">
        <v>1087</v>
      </c>
      <c r="R103" s="260"/>
      <c r="S103" s="260" t="s">
        <v>1088</v>
      </c>
      <c r="T103" s="260" t="s">
        <v>1089</v>
      </c>
      <c r="U103" s="260" t="s">
        <v>24</v>
      </c>
      <c r="V103" s="260" t="s">
        <v>697</v>
      </c>
      <c r="W103" s="260" t="s">
        <v>713</v>
      </c>
      <c r="X103" s="260">
        <f t="shared" si="3"/>
        <v>10</v>
      </c>
    </row>
    <row r="104" spans="1:24" ht="244.5" customHeight="1" x14ac:dyDescent="0.25">
      <c r="A104" s="262" t="s">
        <v>90</v>
      </c>
      <c r="B104" s="260" t="s">
        <v>1090</v>
      </c>
      <c r="C104" s="260">
        <v>0</v>
      </c>
      <c r="D104" s="260">
        <v>1</v>
      </c>
      <c r="E104" s="260">
        <v>0</v>
      </c>
      <c r="F104" s="260">
        <v>0</v>
      </c>
      <c r="G104" s="260">
        <v>0</v>
      </c>
      <c r="H104" s="260">
        <v>0</v>
      </c>
      <c r="I104" s="260">
        <v>0</v>
      </c>
      <c r="J104" s="260">
        <v>0</v>
      </c>
      <c r="K104" s="260"/>
      <c r="L104" s="260" t="s">
        <v>762</v>
      </c>
      <c r="M104" s="260" t="s">
        <v>697</v>
      </c>
      <c r="N104" s="260" t="s">
        <v>694</v>
      </c>
      <c r="O104" s="260" t="s">
        <v>694</v>
      </c>
      <c r="P104" s="260" t="s">
        <v>1091</v>
      </c>
      <c r="Q104" s="260" t="s">
        <v>1092</v>
      </c>
      <c r="R104" s="263" t="s">
        <v>862</v>
      </c>
      <c r="S104" s="260" t="s">
        <v>1093</v>
      </c>
      <c r="T104" s="260" t="s">
        <v>1094</v>
      </c>
      <c r="U104" s="260" t="s">
        <v>24</v>
      </c>
      <c r="V104" s="260" t="s">
        <v>697</v>
      </c>
      <c r="W104" s="260" t="s">
        <v>722</v>
      </c>
      <c r="X104" s="260">
        <f t="shared" si="3"/>
        <v>5</v>
      </c>
    </row>
    <row r="105" spans="1:24" ht="128.30000000000001" customHeight="1" x14ac:dyDescent="0.25">
      <c r="A105" s="262" t="s">
        <v>92</v>
      </c>
      <c r="B105" s="260" t="s">
        <v>1095</v>
      </c>
      <c r="C105" s="260">
        <v>0</v>
      </c>
      <c r="D105" s="260">
        <v>1</v>
      </c>
      <c r="E105" s="260">
        <v>0</v>
      </c>
      <c r="F105" s="260">
        <v>0</v>
      </c>
      <c r="G105" s="260">
        <v>0</v>
      </c>
      <c r="H105" s="260">
        <v>0</v>
      </c>
      <c r="I105" s="260">
        <v>0</v>
      </c>
      <c r="J105" s="260">
        <v>0</v>
      </c>
      <c r="K105" s="260"/>
      <c r="L105" s="260" t="s">
        <v>762</v>
      </c>
      <c r="M105" s="260" t="s">
        <v>697</v>
      </c>
      <c r="N105" s="260" t="s">
        <v>694</v>
      </c>
      <c r="O105" s="260" t="s">
        <v>1096</v>
      </c>
      <c r="P105" s="260" t="s">
        <v>1097</v>
      </c>
      <c r="Q105" s="260" t="s">
        <v>1098</v>
      </c>
      <c r="R105" s="263" t="s">
        <v>862</v>
      </c>
      <c r="S105" s="260" t="s">
        <v>1099</v>
      </c>
      <c r="T105" s="260" t="s">
        <v>1100</v>
      </c>
      <c r="U105" s="260" t="s">
        <v>24</v>
      </c>
      <c r="V105" s="260" t="s">
        <v>697</v>
      </c>
      <c r="W105" s="260" t="s">
        <v>722</v>
      </c>
      <c r="X105" s="260">
        <f t="shared" si="3"/>
        <v>5</v>
      </c>
    </row>
    <row r="106" spans="1:24" ht="114.05" customHeight="1" x14ac:dyDescent="0.25">
      <c r="A106" s="262" t="s">
        <v>94</v>
      </c>
      <c r="B106" s="260" t="s">
        <v>1101</v>
      </c>
      <c r="C106" s="260">
        <v>0</v>
      </c>
      <c r="D106" s="260">
        <v>1</v>
      </c>
      <c r="E106" s="260">
        <v>0</v>
      </c>
      <c r="F106" s="260">
        <v>0</v>
      </c>
      <c r="G106" s="260">
        <v>0</v>
      </c>
      <c r="H106" s="260">
        <v>0</v>
      </c>
      <c r="I106" s="260">
        <v>0</v>
      </c>
      <c r="J106" s="260">
        <v>0</v>
      </c>
      <c r="K106" s="260"/>
      <c r="L106" s="260" t="s">
        <v>762</v>
      </c>
      <c r="M106" s="260" t="s">
        <v>697</v>
      </c>
      <c r="N106" s="260" t="s">
        <v>694</v>
      </c>
      <c r="O106" s="260" t="s">
        <v>694</v>
      </c>
      <c r="P106" s="260" t="s">
        <v>1102</v>
      </c>
      <c r="Q106" s="260" t="s">
        <v>1103</v>
      </c>
      <c r="R106" s="263" t="s">
        <v>862</v>
      </c>
      <c r="S106" s="260" t="s">
        <v>1104</v>
      </c>
      <c r="T106" s="260" t="s">
        <v>1105</v>
      </c>
      <c r="U106" s="260" t="s">
        <v>24</v>
      </c>
      <c r="V106" s="260" t="s">
        <v>697</v>
      </c>
      <c r="W106" s="260" t="s">
        <v>722</v>
      </c>
      <c r="X106" s="260">
        <f t="shared" si="3"/>
        <v>5</v>
      </c>
    </row>
    <row r="107" spans="1:24" ht="85.75" customHeight="1" x14ac:dyDescent="0.25">
      <c r="A107" s="262" t="s">
        <v>96</v>
      </c>
      <c r="B107" s="260" t="s">
        <v>1106</v>
      </c>
      <c r="C107" s="260">
        <v>0</v>
      </c>
      <c r="D107" s="260">
        <v>1</v>
      </c>
      <c r="E107" s="260">
        <v>0</v>
      </c>
      <c r="F107" s="260">
        <v>0</v>
      </c>
      <c r="G107" s="260">
        <v>0</v>
      </c>
      <c r="H107" s="260">
        <v>0</v>
      </c>
      <c r="I107" s="260">
        <v>0</v>
      </c>
      <c r="J107" s="260">
        <v>0</v>
      </c>
      <c r="K107" s="260"/>
      <c r="L107" s="260" t="s">
        <v>762</v>
      </c>
      <c r="M107" s="260" t="s">
        <v>697</v>
      </c>
      <c r="N107" s="260" t="s">
        <v>694</v>
      </c>
      <c r="O107" s="260" t="s">
        <v>694</v>
      </c>
      <c r="P107" s="260" t="s">
        <v>1107</v>
      </c>
      <c r="Q107" s="260" t="s">
        <v>1108</v>
      </c>
      <c r="R107" s="260"/>
      <c r="S107" s="260" t="s">
        <v>1109</v>
      </c>
      <c r="T107" s="260" t="s">
        <v>1110</v>
      </c>
      <c r="U107" s="260" t="s">
        <v>24</v>
      </c>
      <c r="V107" s="260" t="s">
        <v>697</v>
      </c>
      <c r="W107" s="260" t="s">
        <v>722</v>
      </c>
      <c r="X107" s="260">
        <f t="shared" si="3"/>
        <v>5</v>
      </c>
    </row>
    <row r="108" spans="1:24" ht="276.75" customHeight="1" x14ac:dyDescent="0.25">
      <c r="A108" s="262" t="s">
        <v>98</v>
      </c>
      <c r="B108" s="260" t="s">
        <v>1111</v>
      </c>
      <c r="C108" s="260">
        <v>0</v>
      </c>
      <c r="D108" s="260">
        <v>1</v>
      </c>
      <c r="E108" s="260">
        <v>0</v>
      </c>
      <c r="F108" s="260">
        <v>0</v>
      </c>
      <c r="G108" s="260">
        <v>0</v>
      </c>
      <c r="H108" s="260">
        <v>0</v>
      </c>
      <c r="I108" s="260">
        <v>0</v>
      </c>
      <c r="J108" s="260">
        <v>0</v>
      </c>
      <c r="K108" s="260"/>
      <c r="L108" s="260" t="s">
        <v>762</v>
      </c>
      <c r="M108" s="260" t="s">
        <v>697</v>
      </c>
      <c r="N108" s="260" t="s">
        <v>694</v>
      </c>
      <c r="O108" s="260" t="s">
        <v>694</v>
      </c>
      <c r="P108" s="260" t="s">
        <v>1112</v>
      </c>
      <c r="Q108" s="260" t="s">
        <v>694</v>
      </c>
      <c r="R108" s="260"/>
      <c r="S108" s="260" t="s">
        <v>1113</v>
      </c>
      <c r="T108" s="260" t="s">
        <v>1114</v>
      </c>
      <c r="U108" s="260" t="s">
        <v>24</v>
      </c>
      <c r="V108" s="260" t="s">
        <v>697</v>
      </c>
      <c r="W108" s="260" t="s">
        <v>722</v>
      </c>
      <c r="X108" s="260">
        <f t="shared" si="3"/>
        <v>5</v>
      </c>
    </row>
    <row r="109" spans="1:24" ht="173.95" customHeight="1" x14ac:dyDescent="0.25">
      <c r="A109" s="262" t="s">
        <v>100</v>
      </c>
      <c r="B109" s="260" t="s">
        <v>1115</v>
      </c>
      <c r="C109" s="260">
        <v>0</v>
      </c>
      <c r="D109" s="260">
        <v>1</v>
      </c>
      <c r="E109" s="260">
        <v>0</v>
      </c>
      <c r="F109" s="260">
        <v>0</v>
      </c>
      <c r="G109" s="260">
        <v>0</v>
      </c>
      <c r="H109" s="260">
        <v>0</v>
      </c>
      <c r="I109" s="260">
        <v>0</v>
      </c>
      <c r="J109" s="260">
        <v>0</v>
      </c>
      <c r="K109" s="260"/>
      <c r="L109" s="260" t="s">
        <v>762</v>
      </c>
      <c r="M109" s="260" t="s">
        <v>697</v>
      </c>
      <c r="N109" s="260" t="s">
        <v>694</v>
      </c>
      <c r="O109" s="260" t="s">
        <v>694</v>
      </c>
      <c r="P109" s="260" t="s">
        <v>1116</v>
      </c>
      <c r="Q109" s="260" t="s">
        <v>1117</v>
      </c>
      <c r="R109" s="260"/>
      <c r="S109" s="260" t="s">
        <v>1118</v>
      </c>
      <c r="T109" s="260" t="s">
        <v>1074</v>
      </c>
      <c r="U109" s="260" t="s">
        <v>24</v>
      </c>
      <c r="V109" s="260" t="s">
        <v>697</v>
      </c>
      <c r="W109" s="260" t="s">
        <v>722</v>
      </c>
      <c r="X109" s="260">
        <f t="shared" si="3"/>
        <v>5</v>
      </c>
    </row>
    <row r="110" spans="1:24" ht="156.80000000000001" customHeight="1" x14ac:dyDescent="0.25">
      <c r="A110" s="262" t="s">
        <v>102</v>
      </c>
      <c r="B110" s="260" t="s">
        <v>1119</v>
      </c>
      <c r="C110" s="260">
        <v>0</v>
      </c>
      <c r="D110" s="260">
        <v>1</v>
      </c>
      <c r="E110" s="260">
        <v>0</v>
      </c>
      <c r="F110" s="260">
        <v>0</v>
      </c>
      <c r="G110" s="260">
        <v>0</v>
      </c>
      <c r="H110" s="260">
        <v>0</v>
      </c>
      <c r="I110" s="260">
        <v>0</v>
      </c>
      <c r="J110" s="260">
        <v>0</v>
      </c>
      <c r="K110" s="260"/>
      <c r="L110" s="260" t="s">
        <v>762</v>
      </c>
      <c r="M110" s="260" t="s">
        <v>697</v>
      </c>
      <c r="N110" s="260" t="s">
        <v>694</v>
      </c>
      <c r="O110" s="260" t="s">
        <v>694</v>
      </c>
      <c r="P110" s="260" t="s">
        <v>1120</v>
      </c>
      <c r="Q110" s="260" t="s">
        <v>1121</v>
      </c>
      <c r="R110" s="260"/>
      <c r="S110" s="260" t="s">
        <v>1122</v>
      </c>
      <c r="T110" s="260" t="s">
        <v>1123</v>
      </c>
      <c r="U110" s="260" t="s">
        <v>24</v>
      </c>
      <c r="V110" s="260" t="s">
        <v>697</v>
      </c>
      <c r="W110" s="260" t="s">
        <v>722</v>
      </c>
      <c r="X110" s="260">
        <f t="shared" si="3"/>
        <v>5</v>
      </c>
    </row>
    <row r="111" spans="1:24" ht="213.75" customHeight="1" x14ac:dyDescent="0.25">
      <c r="A111" s="262" t="s">
        <v>104</v>
      </c>
      <c r="B111" s="260" t="s">
        <v>1124</v>
      </c>
      <c r="C111" s="260">
        <v>0</v>
      </c>
      <c r="D111" s="260">
        <v>1</v>
      </c>
      <c r="E111" s="260">
        <v>0</v>
      </c>
      <c r="F111" s="260">
        <v>0</v>
      </c>
      <c r="G111" s="260">
        <v>0</v>
      </c>
      <c r="H111" s="260">
        <v>0</v>
      </c>
      <c r="I111" s="260">
        <v>0</v>
      </c>
      <c r="J111" s="260">
        <v>0</v>
      </c>
      <c r="K111" s="260"/>
      <c r="L111" s="260" t="s">
        <v>762</v>
      </c>
      <c r="M111" s="260" t="s">
        <v>697</v>
      </c>
      <c r="N111" s="260" t="s">
        <v>694</v>
      </c>
      <c r="O111" s="260" t="s">
        <v>694</v>
      </c>
      <c r="P111" s="260" t="s">
        <v>1125</v>
      </c>
      <c r="Q111" s="260" t="s">
        <v>1126</v>
      </c>
      <c r="R111" s="260"/>
      <c r="S111" s="260" t="s">
        <v>863</v>
      </c>
      <c r="T111" s="260" t="s">
        <v>864</v>
      </c>
      <c r="U111" s="260" t="s">
        <v>24</v>
      </c>
      <c r="V111" s="260" t="s">
        <v>697</v>
      </c>
      <c r="W111" s="260" t="s">
        <v>722</v>
      </c>
      <c r="X111" s="260">
        <f t="shared" si="3"/>
        <v>5</v>
      </c>
    </row>
    <row r="112" spans="1:24" ht="142.55000000000001" customHeight="1" x14ac:dyDescent="0.25">
      <c r="A112" s="260" t="s">
        <v>165</v>
      </c>
      <c r="B112" s="260" t="s">
        <v>1127</v>
      </c>
      <c r="C112" s="260">
        <v>0</v>
      </c>
      <c r="D112" s="260">
        <v>0</v>
      </c>
      <c r="E112" s="260">
        <v>1</v>
      </c>
      <c r="F112" s="260">
        <v>0</v>
      </c>
      <c r="G112" s="260">
        <v>0</v>
      </c>
      <c r="H112" s="260">
        <v>0</v>
      </c>
      <c r="I112" s="260">
        <v>0</v>
      </c>
      <c r="J112" s="260">
        <v>0</v>
      </c>
      <c r="K112" s="260"/>
      <c r="L112" s="260" t="s">
        <v>673</v>
      </c>
      <c r="M112" s="260" t="s">
        <v>697</v>
      </c>
      <c r="N112" s="260" t="s">
        <v>899</v>
      </c>
      <c r="O112" s="260" t="s">
        <v>694</v>
      </c>
      <c r="P112" s="260" t="s">
        <v>694</v>
      </c>
      <c r="Q112" s="260" t="s">
        <v>1128</v>
      </c>
      <c r="R112" s="260"/>
      <c r="S112" s="260" t="s">
        <v>1129</v>
      </c>
      <c r="T112" s="260" t="s">
        <v>1130</v>
      </c>
      <c r="U112" s="260" t="s">
        <v>37</v>
      </c>
      <c r="V112" s="260" t="s">
        <v>697</v>
      </c>
      <c r="W112" s="260" t="s">
        <v>764</v>
      </c>
      <c r="X112" s="260">
        <f t="shared" si="3"/>
        <v>20</v>
      </c>
    </row>
    <row r="113" spans="1:24" ht="114.05" customHeight="1" x14ac:dyDescent="0.25">
      <c r="A113" s="260" t="s">
        <v>167</v>
      </c>
      <c r="B113" s="260" t="s">
        <v>1131</v>
      </c>
      <c r="C113" s="260">
        <v>0</v>
      </c>
      <c r="D113" s="260">
        <v>0</v>
      </c>
      <c r="E113" s="260">
        <v>1</v>
      </c>
      <c r="F113" s="260">
        <v>0</v>
      </c>
      <c r="G113" s="260">
        <v>0</v>
      </c>
      <c r="H113" s="260">
        <v>0</v>
      </c>
      <c r="I113" s="260">
        <v>0</v>
      </c>
      <c r="J113" s="260">
        <v>1</v>
      </c>
      <c r="K113" s="260"/>
      <c r="L113" s="260" t="s">
        <v>673</v>
      </c>
      <c r="M113" s="260" t="s">
        <v>697</v>
      </c>
      <c r="N113" s="260" t="s">
        <v>899</v>
      </c>
      <c r="O113" s="260" t="s">
        <v>694</v>
      </c>
      <c r="P113" s="260" t="s">
        <v>1132</v>
      </c>
      <c r="Q113" s="260" t="s">
        <v>1133</v>
      </c>
      <c r="R113" s="260"/>
      <c r="S113" s="260" t="s">
        <v>1134</v>
      </c>
      <c r="T113" s="260" t="s">
        <v>1135</v>
      </c>
      <c r="U113" s="260" t="s">
        <v>24</v>
      </c>
      <c r="V113" s="260" t="s">
        <v>697</v>
      </c>
      <c r="W113" s="260" t="s">
        <v>764</v>
      </c>
      <c r="X113" s="260">
        <f t="shared" si="3"/>
        <v>20</v>
      </c>
    </row>
    <row r="114" spans="1:24" ht="128.30000000000001" customHeight="1" x14ac:dyDescent="0.25">
      <c r="A114" s="260" t="s">
        <v>169</v>
      </c>
      <c r="B114" s="260" t="s">
        <v>1136</v>
      </c>
      <c r="C114" s="260">
        <v>0</v>
      </c>
      <c r="D114" s="260">
        <v>0</v>
      </c>
      <c r="E114" s="260">
        <v>1</v>
      </c>
      <c r="F114" s="260">
        <v>0</v>
      </c>
      <c r="G114" s="260">
        <v>0</v>
      </c>
      <c r="H114" s="260">
        <v>0</v>
      </c>
      <c r="I114" s="260">
        <v>0</v>
      </c>
      <c r="J114" s="260">
        <v>1</v>
      </c>
      <c r="K114" s="260"/>
      <c r="L114" s="260" t="s">
        <v>673</v>
      </c>
      <c r="M114" s="260" t="s">
        <v>697</v>
      </c>
      <c r="N114" s="260" t="s">
        <v>899</v>
      </c>
      <c r="O114" s="260" t="s">
        <v>694</v>
      </c>
      <c r="P114" s="260" t="s">
        <v>1137</v>
      </c>
      <c r="Q114" s="260" t="s">
        <v>1138</v>
      </c>
      <c r="R114" s="260"/>
      <c r="S114" s="260" t="s">
        <v>1139</v>
      </c>
      <c r="T114" s="260" t="s">
        <v>1140</v>
      </c>
      <c r="U114" s="260" t="s">
        <v>24</v>
      </c>
      <c r="V114" s="260" t="s">
        <v>697</v>
      </c>
      <c r="W114" s="260" t="s">
        <v>764</v>
      </c>
      <c r="X114" s="260">
        <f t="shared" si="3"/>
        <v>20</v>
      </c>
    </row>
    <row r="115" spans="1:24" ht="185.25" customHeight="1" x14ac:dyDescent="0.25">
      <c r="A115" s="260" t="s">
        <v>171</v>
      </c>
      <c r="B115" s="260" t="s">
        <v>1141</v>
      </c>
      <c r="C115" s="260">
        <v>0</v>
      </c>
      <c r="D115" s="260">
        <v>0</v>
      </c>
      <c r="E115" s="260">
        <v>1</v>
      </c>
      <c r="F115" s="260">
        <v>0</v>
      </c>
      <c r="G115" s="260">
        <v>0</v>
      </c>
      <c r="H115" s="260">
        <v>0</v>
      </c>
      <c r="I115" s="260">
        <v>0</v>
      </c>
      <c r="J115" s="260">
        <v>0</v>
      </c>
      <c r="K115" s="260"/>
      <c r="L115" s="260" t="s">
        <v>673</v>
      </c>
      <c r="M115" s="260" t="s">
        <v>697</v>
      </c>
      <c r="N115" s="260" t="s">
        <v>899</v>
      </c>
      <c r="O115" s="260" t="s">
        <v>694</v>
      </c>
      <c r="P115" s="260" t="s">
        <v>1142</v>
      </c>
      <c r="Q115" s="260" t="s">
        <v>1143</v>
      </c>
      <c r="R115" s="260"/>
      <c r="S115" s="260" t="s">
        <v>1144</v>
      </c>
      <c r="T115" s="260" t="s">
        <v>1145</v>
      </c>
      <c r="U115" s="260" t="s">
        <v>24</v>
      </c>
      <c r="V115" s="260" t="s">
        <v>697</v>
      </c>
      <c r="W115" s="260" t="s">
        <v>764</v>
      </c>
      <c r="X115" s="260">
        <f t="shared" si="3"/>
        <v>20</v>
      </c>
    </row>
    <row r="116" spans="1:24" ht="156.80000000000001" customHeight="1" x14ac:dyDescent="0.25">
      <c r="A116" s="260" t="s">
        <v>173</v>
      </c>
      <c r="B116" s="260" t="s">
        <v>1146</v>
      </c>
      <c r="C116" s="260">
        <v>0</v>
      </c>
      <c r="D116" s="260">
        <v>0</v>
      </c>
      <c r="E116" s="260">
        <v>1</v>
      </c>
      <c r="F116" s="260">
        <v>0</v>
      </c>
      <c r="G116" s="260">
        <v>0</v>
      </c>
      <c r="H116" s="260">
        <v>0</v>
      </c>
      <c r="I116" s="260">
        <v>0</v>
      </c>
      <c r="J116" s="260">
        <v>1</v>
      </c>
      <c r="K116" s="260"/>
      <c r="L116" s="260" t="s">
        <v>673</v>
      </c>
      <c r="M116" s="260" t="s">
        <v>697</v>
      </c>
      <c r="N116" s="260" t="s">
        <v>899</v>
      </c>
      <c r="O116" s="260" t="s">
        <v>694</v>
      </c>
      <c r="P116" s="260" t="s">
        <v>1147</v>
      </c>
      <c r="Q116" s="260" t="s">
        <v>1148</v>
      </c>
      <c r="R116" s="260"/>
      <c r="S116" s="260" t="s">
        <v>1149</v>
      </c>
      <c r="T116" s="260" t="s">
        <v>1150</v>
      </c>
      <c r="U116" s="260" t="s">
        <v>24</v>
      </c>
      <c r="V116" s="260" t="s">
        <v>697</v>
      </c>
      <c r="W116" s="260" t="s">
        <v>764</v>
      </c>
      <c r="X116" s="260">
        <f t="shared" si="3"/>
        <v>20</v>
      </c>
    </row>
    <row r="117" spans="1:24" ht="128.30000000000001" customHeight="1" x14ac:dyDescent="0.25">
      <c r="A117" s="260" t="s">
        <v>175</v>
      </c>
      <c r="B117" s="260" t="s">
        <v>1151</v>
      </c>
      <c r="C117" s="260">
        <v>0</v>
      </c>
      <c r="D117" s="260">
        <v>0</v>
      </c>
      <c r="E117" s="260">
        <v>1</v>
      </c>
      <c r="F117" s="260">
        <v>0</v>
      </c>
      <c r="G117" s="260">
        <v>0</v>
      </c>
      <c r="H117" s="260">
        <v>0</v>
      </c>
      <c r="I117" s="260">
        <v>0</v>
      </c>
      <c r="J117" s="260">
        <v>1</v>
      </c>
      <c r="K117" s="260"/>
      <c r="L117" s="260" t="s">
        <v>673</v>
      </c>
      <c r="M117" s="260" t="s">
        <v>697</v>
      </c>
      <c r="N117" s="260" t="s">
        <v>899</v>
      </c>
      <c r="O117" s="260" t="s">
        <v>694</v>
      </c>
      <c r="P117" s="260" t="s">
        <v>1152</v>
      </c>
      <c r="Q117" s="260" t="s">
        <v>1153</v>
      </c>
      <c r="R117" s="260"/>
      <c r="S117" s="260" t="s">
        <v>1154</v>
      </c>
      <c r="T117" s="260" t="s">
        <v>1155</v>
      </c>
      <c r="U117" s="260" t="s">
        <v>24</v>
      </c>
      <c r="V117" s="260" t="s">
        <v>697</v>
      </c>
      <c r="W117" s="260" t="s">
        <v>764</v>
      </c>
      <c r="X117" s="260">
        <f t="shared" si="3"/>
        <v>20</v>
      </c>
    </row>
    <row r="118" spans="1:24" ht="185.25" customHeight="1" x14ac:dyDescent="0.25">
      <c r="A118" s="260" t="s">
        <v>177</v>
      </c>
      <c r="B118" s="260" t="s">
        <v>1156</v>
      </c>
      <c r="C118" s="260">
        <v>0</v>
      </c>
      <c r="D118" s="260">
        <v>0</v>
      </c>
      <c r="E118" s="260">
        <v>1</v>
      </c>
      <c r="F118" s="260">
        <v>0</v>
      </c>
      <c r="G118" s="260">
        <v>0</v>
      </c>
      <c r="H118" s="260">
        <v>0</v>
      </c>
      <c r="I118" s="260">
        <v>0</v>
      </c>
      <c r="J118" s="260">
        <v>0</v>
      </c>
      <c r="K118" s="260"/>
      <c r="L118" s="260" t="s">
        <v>673</v>
      </c>
      <c r="M118" s="260" t="s">
        <v>697</v>
      </c>
      <c r="N118" s="260" t="s">
        <v>899</v>
      </c>
      <c r="O118" s="260" t="s">
        <v>694</v>
      </c>
      <c r="P118" s="260" t="s">
        <v>694</v>
      </c>
      <c r="Q118" s="260" t="s">
        <v>1157</v>
      </c>
      <c r="R118" s="260"/>
      <c r="S118" s="260" t="s">
        <v>1158</v>
      </c>
      <c r="T118" s="260" t="s">
        <v>1159</v>
      </c>
      <c r="U118" s="260" t="s">
        <v>37</v>
      </c>
      <c r="V118" s="260" t="s">
        <v>697</v>
      </c>
      <c r="W118" s="260" t="s">
        <v>764</v>
      </c>
      <c r="X118" s="260">
        <f t="shared" si="3"/>
        <v>20</v>
      </c>
    </row>
    <row r="119" spans="1:24" ht="156.80000000000001" customHeight="1" x14ac:dyDescent="0.25">
      <c r="A119" s="260" t="s">
        <v>179</v>
      </c>
      <c r="B119" s="260" t="s">
        <v>1160</v>
      </c>
      <c r="C119" s="260">
        <v>0</v>
      </c>
      <c r="D119" s="260">
        <v>0</v>
      </c>
      <c r="E119" s="260">
        <v>1</v>
      </c>
      <c r="F119" s="260">
        <v>0</v>
      </c>
      <c r="G119" s="260">
        <v>0</v>
      </c>
      <c r="H119" s="260">
        <v>0</v>
      </c>
      <c r="I119" s="260">
        <v>0</v>
      </c>
      <c r="J119" s="260">
        <v>0</v>
      </c>
      <c r="K119" s="260"/>
      <c r="L119" s="260" t="s">
        <v>673</v>
      </c>
      <c r="M119" s="260" t="s">
        <v>697</v>
      </c>
      <c r="N119" s="260" t="s">
        <v>899</v>
      </c>
      <c r="O119" s="260" t="s">
        <v>694</v>
      </c>
      <c r="P119" s="260" t="s">
        <v>1161</v>
      </c>
      <c r="Q119" s="260" t="s">
        <v>1162</v>
      </c>
      <c r="R119" s="260"/>
      <c r="S119" s="260" t="s">
        <v>1163</v>
      </c>
      <c r="T119" s="260" t="s">
        <v>1164</v>
      </c>
      <c r="U119" s="260" t="s">
        <v>24</v>
      </c>
      <c r="V119" s="260" t="s">
        <v>697</v>
      </c>
      <c r="W119" s="260" t="s">
        <v>764</v>
      </c>
      <c r="X119" s="260">
        <f t="shared" si="3"/>
        <v>20</v>
      </c>
    </row>
    <row r="120" spans="1:24" ht="156.80000000000001" customHeight="1" x14ac:dyDescent="0.25">
      <c r="A120" s="260" t="s">
        <v>181</v>
      </c>
      <c r="B120" s="260" t="s">
        <v>1165</v>
      </c>
      <c r="C120" s="260">
        <v>0</v>
      </c>
      <c r="D120" s="260">
        <v>0</v>
      </c>
      <c r="E120" s="260">
        <v>1</v>
      </c>
      <c r="F120" s="260">
        <v>0</v>
      </c>
      <c r="G120" s="260">
        <v>0</v>
      </c>
      <c r="H120" s="260">
        <v>0</v>
      </c>
      <c r="I120" s="260">
        <v>0</v>
      </c>
      <c r="J120" s="260">
        <v>1</v>
      </c>
      <c r="K120" s="260"/>
      <c r="L120" s="260" t="s">
        <v>673</v>
      </c>
      <c r="M120" s="260" t="s">
        <v>697</v>
      </c>
      <c r="N120" s="260" t="s">
        <v>899</v>
      </c>
      <c r="O120" s="260" t="s">
        <v>1166</v>
      </c>
      <c r="P120" s="260" t="s">
        <v>1167</v>
      </c>
      <c r="Q120" s="260" t="s">
        <v>1148</v>
      </c>
      <c r="R120" s="260"/>
      <c r="S120" s="260" t="s">
        <v>1168</v>
      </c>
      <c r="T120" s="260" t="s">
        <v>1150</v>
      </c>
      <c r="U120" s="260" t="s">
        <v>24</v>
      </c>
      <c r="V120" s="260" t="s">
        <v>697</v>
      </c>
      <c r="W120" s="260" t="s">
        <v>713</v>
      </c>
      <c r="X120" s="260">
        <f t="shared" si="3"/>
        <v>10</v>
      </c>
    </row>
    <row r="121" spans="1:24" ht="171" customHeight="1" x14ac:dyDescent="0.25">
      <c r="A121" s="260" t="s">
        <v>183</v>
      </c>
      <c r="B121" s="260" t="s">
        <v>1169</v>
      </c>
      <c r="C121" s="260">
        <v>0</v>
      </c>
      <c r="D121" s="260">
        <v>0</v>
      </c>
      <c r="E121" s="260">
        <v>1</v>
      </c>
      <c r="F121" s="260">
        <v>0</v>
      </c>
      <c r="G121" s="260">
        <v>0</v>
      </c>
      <c r="H121" s="260">
        <v>0</v>
      </c>
      <c r="I121" s="260">
        <v>0</v>
      </c>
      <c r="J121" s="260">
        <v>1</v>
      </c>
      <c r="K121" s="260"/>
      <c r="L121" s="260" t="s">
        <v>673</v>
      </c>
      <c r="M121" s="260" t="s">
        <v>697</v>
      </c>
      <c r="N121" s="260" t="s">
        <v>899</v>
      </c>
      <c r="O121" s="260" t="s">
        <v>694</v>
      </c>
      <c r="P121" s="260" t="s">
        <v>1170</v>
      </c>
      <c r="Q121" s="260" t="s">
        <v>1171</v>
      </c>
      <c r="R121" s="260"/>
      <c r="S121" s="260" t="s">
        <v>1172</v>
      </c>
      <c r="T121" s="260" t="s">
        <v>1150</v>
      </c>
      <c r="U121" s="260" t="s">
        <v>24</v>
      </c>
      <c r="V121" s="260" t="s">
        <v>697</v>
      </c>
      <c r="W121" s="260" t="s">
        <v>713</v>
      </c>
      <c r="X121" s="260">
        <f t="shared" si="3"/>
        <v>10</v>
      </c>
    </row>
    <row r="122" spans="1:24" ht="114.05" customHeight="1" x14ac:dyDescent="0.25">
      <c r="A122" s="260" t="s">
        <v>185</v>
      </c>
      <c r="B122" s="260" t="s">
        <v>1173</v>
      </c>
      <c r="C122" s="260">
        <v>0</v>
      </c>
      <c r="D122" s="260">
        <v>0</v>
      </c>
      <c r="E122" s="260">
        <v>1</v>
      </c>
      <c r="F122" s="260">
        <v>0</v>
      </c>
      <c r="G122" s="260">
        <v>0</v>
      </c>
      <c r="H122" s="260">
        <v>0</v>
      </c>
      <c r="I122" s="260">
        <v>0</v>
      </c>
      <c r="J122" s="260">
        <v>1</v>
      </c>
      <c r="K122" s="260"/>
      <c r="L122" s="260" t="s">
        <v>673</v>
      </c>
      <c r="M122" s="260" t="s">
        <v>697</v>
      </c>
      <c r="N122" s="260" t="s">
        <v>899</v>
      </c>
      <c r="O122" s="260" t="s">
        <v>694</v>
      </c>
      <c r="P122" s="260" t="s">
        <v>1174</v>
      </c>
      <c r="Q122" s="260" t="s">
        <v>1175</v>
      </c>
      <c r="R122" s="260"/>
      <c r="S122" s="260" t="s">
        <v>1176</v>
      </c>
      <c r="T122" s="260" t="s">
        <v>1177</v>
      </c>
      <c r="U122" s="260" t="s">
        <v>24</v>
      </c>
      <c r="V122" s="260" t="s">
        <v>697</v>
      </c>
      <c r="W122" s="260" t="s">
        <v>713</v>
      </c>
      <c r="X122" s="260">
        <f t="shared" si="3"/>
        <v>10</v>
      </c>
    </row>
    <row r="123" spans="1:24" ht="185.25" customHeight="1" x14ac:dyDescent="0.25">
      <c r="A123" s="260" t="s">
        <v>187</v>
      </c>
      <c r="B123" s="260" t="s">
        <v>1178</v>
      </c>
      <c r="C123" s="260">
        <v>0</v>
      </c>
      <c r="D123" s="260">
        <v>0</v>
      </c>
      <c r="E123" s="260">
        <v>1</v>
      </c>
      <c r="F123" s="260">
        <v>0</v>
      </c>
      <c r="G123" s="260">
        <v>0</v>
      </c>
      <c r="H123" s="260">
        <v>0</v>
      </c>
      <c r="I123" s="260">
        <v>0</v>
      </c>
      <c r="J123" s="260">
        <v>1</v>
      </c>
      <c r="K123" s="260"/>
      <c r="L123" s="260" t="s">
        <v>673</v>
      </c>
      <c r="M123" s="260" t="s">
        <v>697</v>
      </c>
      <c r="N123" s="260" t="s">
        <v>899</v>
      </c>
      <c r="O123" s="260" t="s">
        <v>694</v>
      </c>
      <c r="P123" s="260" t="s">
        <v>1179</v>
      </c>
      <c r="Q123" s="260" t="s">
        <v>1180</v>
      </c>
      <c r="R123" s="260"/>
      <c r="S123" s="260" t="s">
        <v>1181</v>
      </c>
      <c r="T123" s="260" t="s">
        <v>1182</v>
      </c>
      <c r="U123" s="260" t="s">
        <v>24</v>
      </c>
      <c r="V123" s="260" t="s">
        <v>697</v>
      </c>
      <c r="W123" s="260" t="s">
        <v>713</v>
      </c>
      <c r="X123" s="260">
        <f t="shared" si="3"/>
        <v>10</v>
      </c>
    </row>
    <row r="124" spans="1:24" ht="148.75" customHeight="1" x14ac:dyDescent="0.25">
      <c r="A124" s="260" t="s">
        <v>189</v>
      </c>
      <c r="B124" s="260" t="s">
        <v>1183</v>
      </c>
      <c r="C124" s="260">
        <v>0</v>
      </c>
      <c r="D124" s="260">
        <v>0</v>
      </c>
      <c r="E124" s="260">
        <v>1</v>
      </c>
      <c r="F124" s="260">
        <v>0</v>
      </c>
      <c r="G124" s="260">
        <v>0</v>
      </c>
      <c r="H124" s="260">
        <v>0</v>
      </c>
      <c r="I124" s="260">
        <v>0</v>
      </c>
      <c r="J124" s="260">
        <v>1</v>
      </c>
      <c r="K124" s="260"/>
      <c r="L124" s="260" t="s">
        <v>673</v>
      </c>
      <c r="M124" s="260" t="s">
        <v>697</v>
      </c>
      <c r="N124" s="260" t="s">
        <v>899</v>
      </c>
      <c r="O124" s="260" t="s">
        <v>694</v>
      </c>
      <c r="P124" s="260" t="s">
        <v>1184</v>
      </c>
      <c r="Q124" s="260" t="s">
        <v>1185</v>
      </c>
      <c r="R124" s="260"/>
      <c r="S124" s="260" t="s">
        <v>1186</v>
      </c>
      <c r="T124" s="260" t="s">
        <v>1187</v>
      </c>
      <c r="U124" s="260" t="s">
        <v>24</v>
      </c>
      <c r="V124" s="260" t="s">
        <v>697</v>
      </c>
      <c r="W124" s="260" t="s">
        <v>713</v>
      </c>
      <c r="X124" s="260">
        <f t="shared" si="3"/>
        <v>10</v>
      </c>
    </row>
    <row r="125" spans="1:24" ht="146.94999999999999" customHeight="1" x14ac:dyDescent="0.25">
      <c r="A125" s="260" t="s">
        <v>192</v>
      </c>
      <c r="B125" s="260" t="s">
        <v>1188</v>
      </c>
      <c r="C125" s="260">
        <v>0</v>
      </c>
      <c r="D125" s="260">
        <v>0</v>
      </c>
      <c r="E125" s="260">
        <v>1</v>
      </c>
      <c r="F125" s="260">
        <v>0</v>
      </c>
      <c r="G125" s="260">
        <v>0</v>
      </c>
      <c r="H125" s="260">
        <v>0</v>
      </c>
      <c r="I125" s="260">
        <v>0</v>
      </c>
      <c r="J125" s="260">
        <v>1</v>
      </c>
      <c r="K125" s="260"/>
      <c r="L125" s="260" t="s">
        <v>673</v>
      </c>
      <c r="M125" s="260" t="s">
        <v>697</v>
      </c>
      <c r="N125" s="260" t="s">
        <v>899</v>
      </c>
      <c r="O125" s="260" t="s">
        <v>694</v>
      </c>
      <c r="P125" s="260" t="s">
        <v>1189</v>
      </c>
      <c r="Q125" s="260" t="s">
        <v>1190</v>
      </c>
      <c r="R125" s="260"/>
      <c r="S125" s="260" t="s">
        <v>1191</v>
      </c>
      <c r="T125" s="260" t="s">
        <v>1192</v>
      </c>
      <c r="U125" s="260" t="s">
        <v>24</v>
      </c>
      <c r="V125" s="260" t="s">
        <v>697</v>
      </c>
      <c r="W125" s="260" t="s">
        <v>722</v>
      </c>
      <c r="X125" s="260">
        <f t="shared" si="3"/>
        <v>5</v>
      </c>
    </row>
    <row r="126" spans="1:24" ht="156.80000000000001" customHeight="1" x14ac:dyDescent="0.25">
      <c r="A126" s="260" t="s">
        <v>194</v>
      </c>
      <c r="B126" s="260" t="s">
        <v>1193</v>
      </c>
      <c r="C126" s="260">
        <v>0</v>
      </c>
      <c r="D126" s="260">
        <v>0</v>
      </c>
      <c r="E126" s="260">
        <v>1</v>
      </c>
      <c r="F126" s="260">
        <v>0</v>
      </c>
      <c r="G126" s="260">
        <v>0</v>
      </c>
      <c r="H126" s="260">
        <v>0</v>
      </c>
      <c r="I126" s="260">
        <v>0</v>
      </c>
      <c r="J126" s="260">
        <v>0</v>
      </c>
      <c r="K126" s="260"/>
      <c r="L126" s="260" t="s">
        <v>673</v>
      </c>
      <c r="M126" s="260" t="s">
        <v>697</v>
      </c>
      <c r="N126" s="260" t="s">
        <v>899</v>
      </c>
      <c r="O126" s="260" t="s">
        <v>694</v>
      </c>
      <c r="P126" s="260" t="s">
        <v>1194</v>
      </c>
      <c r="Q126" s="260" t="s">
        <v>1195</v>
      </c>
      <c r="R126" s="260"/>
      <c r="S126" s="260" t="s">
        <v>1163</v>
      </c>
      <c r="T126" s="260" t="s">
        <v>1164</v>
      </c>
      <c r="U126" s="260" t="s">
        <v>24</v>
      </c>
      <c r="V126" s="260" t="s">
        <v>697</v>
      </c>
      <c r="W126" s="260" t="s">
        <v>713</v>
      </c>
      <c r="X126" s="260">
        <f t="shared" si="3"/>
        <v>10</v>
      </c>
    </row>
    <row r="127" spans="1:24" ht="156.80000000000001" customHeight="1" x14ac:dyDescent="0.25">
      <c r="A127" s="260" t="s">
        <v>196</v>
      </c>
      <c r="B127" s="260" t="s">
        <v>1196</v>
      </c>
      <c r="C127" s="260">
        <v>0</v>
      </c>
      <c r="D127" s="260">
        <v>0</v>
      </c>
      <c r="E127" s="260">
        <v>1</v>
      </c>
      <c r="F127" s="260">
        <v>0</v>
      </c>
      <c r="G127" s="260">
        <v>0</v>
      </c>
      <c r="H127" s="260">
        <v>0</v>
      </c>
      <c r="I127" s="260">
        <v>0</v>
      </c>
      <c r="J127" s="260">
        <v>0</v>
      </c>
      <c r="K127" s="260"/>
      <c r="L127" s="260" t="s">
        <v>673</v>
      </c>
      <c r="M127" s="260" t="s">
        <v>697</v>
      </c>
      <c r="N127" s="260" t="s">
        <v>899</v>
      </c>
      <c r="O127" s="260" t="s">
        <v>694</v>
      </c>
      <c r="P127" s="260" t="s">
        <v>1197</v>
      </c>
      <c r="Q127" s="260" t="s">
        <v>694</v>
      </c>
      <c r="R127" s="260"/>
      <c r="S127" s="260" t="s">
        <v>1163</v>
      </c>
      <c r="T127" s="260" t="s">
        <v>1198</v>
      </c>
      <c r="U127" s="260" t="s">
        <v>24</v>
      </c>
      <c r="V127" s="260" t="s">
        <v>697</v>
      </c>
      <c r="W127" s="260" t="s">
        <v>713</v>
      </c>
      <c r="X127" s="260">
        <f t="shared" si="3"/>
        <v>10</v>
      </c>
    </row>
    <row r="128" spans="1:24" ht="185.25" customHeight="1" x14ac:dyDescent="0.25">
      <c r="A128" s="260" t="s">
        <v>198</v>
      </c>
      <c r="B128" s="260" t="s">
        <v>1199</v>
      </c>
      <c r="C128" s="260">
        <v>0</v>
      </c>
      <c r="D128" s="260">
        <v>0</v>
      </c>
      <c r="E128" s="260">
        <v>1</v>
      </c>
      <c r="F128" s="260">
        <v>0</v>
      </c>
      <c r="G128" s="260">
        <v>0</v>
      </c>
      <c r="H128" s="260">
        <v>0</v>
      </c>
      <c r="I128" s="260">
        <v>0</v>
      </c>
      <c r="J128" s="260">
        <v>1</v>
      </c>
      <c r="K128" s="260"/>
      <c r="L128" s="260" t="s">
        <v>673</v>
      </c>
      <c r="M128" s="260" t="s">
        <v>697</v>
      </c>
      <c r="N128" s="260" t="s">
        <v>899</v>
      </c>
      <c r="O128" s="260" t="s">
        <v>694</v>
      </c>
      <c r="P128" s="260" t="s">
        <v>694</v>
      </c>
      <c r="Q128" s="260" t="s">
        <v>1200</v>
      </c>
      <c r="R128" s="260"/>
      <c r="S128" s="260" t="s">
        <v>1201</v>
      </c>
      <c r="T128" s="260" t="s">
        <v>1202</v>
      </c>
      <c r="U128" s="260" t="s">
        <v>37</v>
      </c>
      <c r="V128" s="260" t="s">
        <v>697</v>
      </c>
      <c r="W128" s="260" t="s">
        <v>713</v>
      </c>
      <c r="X128" s="260">
        <f t="shared" si="3"/>
        <v>10</v>
      </c>
    </row>
    <row r="129" spans="1:24" ht="408.95" customHeight="1" x14ac:dyDescent="0.25">
      <c r="A129" s="260" t="s">
        <v>200</v>
      </c>
      <c r="B129" s="260" t="s">
        <v>1203</v>
      </c>
      <c r="C129" s="260">
        <v>0</v>
      </c>
      <c r="D129" s="260">
        <v>0</v>
      </c>
      <c r="E129" s="260">
        <v>1</v>
      </c>
      <c r="F129" s="260">
        <v>0</v>
      </c>
      <c r="G129" s="260">
        <v>0</v>
      </c>
      <c r="H129" s="260">
        <v>0</v>
      </c>
      <c r="I129" s="260">
        <v>0</v>
      </c>
      <c r="J129" s="260">
        <v>0</v>
      </c>
      <c r="K129" s="260"/>
      <c r="L129" s="260" t="s">
        <v>673</v>
      </c>
      <c r="M129" s="260" t="s">
        <v>697</v>
      </c>
      <c r="N129" s="260" t="s">
        <v>899</v>
      </c>
      <c r="O129" s="260" t="s">
        <v>694</v>
      </c>
      <c r="P129" s="260" t="s">
        <v>694</v>
      </c>
      <c r="Q129" s="260" t="s">
        <v>1204</v>
      </c>
      <c r="R129" s="260"/>
      <c r="S129" s="260" t="s">
        <v>1205</v>
      </c>
      <c r="T129" s="260" t="s">
        <v>1206</v>
      </c>
      <c r="U129" s="260" t="s">
        <v>24</v>
      </c>
      <c r="V129" s="260" t="s">
        <v>697</v>
      </c>
      <c r="W129" s="260" t="s">
        <v>713</v>
      </c>
      <c r="X129" s="260">
        <f t="shared" si="3"/>
        <v>10</v>
      </c>
    </row>
    <row r="130" spans="1:24" ht="294.05" customHeight="1" x14ac:dyDescent="0.25">
      <c r="A130" s="260" t="s">
        <v>202</v>
      </c>
      <c r="B130" s="260" t="s">
        <v>1207</v>
      </c>
      <c r="C130" s="260">
        <v>0</v>
      </c>
      <c r="D130" s="260">
        <v>0</v>
      </c>
      <c r="E130" s="260">
        <v>1</v>
      </c>
      <c r="F130" s="260">
        <v>0</v>
      </c>
      <c r="G130" s="260">
        <v>0</v>
      </c>
      <c r="H130" s="260">
        <v>0</v>
      </c>
      <c r="I130" s="260">
        <v>0</v>
      </c>
      <c r="J130" s="260">
        <v>0</v>
      </c>
      <c r="K130" s="260"/>
      <c r="L130" s="260" t="s">
        <v>673</v>
      </c>
      <c r="M130" s="260" t="s">
        <v>697</v>
      </c>
      <c r="N130" s="260" t="s">
        <v>899</v>
      </c>
      <c r="O130" s="260" t="s">
        <v>694</v>
      </c>
      <c r="P130" s="260" t="s">
        <v>1208</v>
      </c>
      <c r="Q130" s="260" t="s">
        <v>1209</v>
      </c>
      <c r="R130" s="260"/>
      <c r="S130" s="260" t="s">
        <v>1210</v>
      </c>
      <c r="T130" s="260" t="s">
        <v>1211</v>
      </c>
      <c r="U130" s="260" t="s">
        <v>24</v>
      </c>
      <c r="V130" s="260" t="s">
        <v>697</v>
      </c>
      <c r="W130" s="260" t="s">
        <v>722</v>
      </c>
      <c r="X130" s="260">
        <f t="shared" si="3"/>
        <v>5</v>
      </c>
    </row>
    <row r="131" spans="1:24" ht="220.75" customHeight="1" x14ac:dyDescent="0.25">
      <c r="A131" s="260" t="s">
        <v>204</v>
      </c>
      <c r="B131" s="260" t="s">
        <v>1212</v>
      </c>
      <c r="C131" s="260">
        <v>0</v>
      </c>
      <c r="D131" s="260">
        <v>0</v>
      </c>
      <c r="E131" s="260">
        <v>1</v>
      </c>
      <c r="F131" s="260">
        <v>0</v>
      </c>
      <c r="G131" s="260">
        <v>0</v>
      </c>
      <c r="H131" s="260">
        <v>0</v>
      </c>
      <c r="I131" s="260">
        <v>0</v>
      </c>
      <c r="J131" s="260">
        <v>1</v>
      </c>
      <c r="K131" s="260"/>
      <c r="L131" s="260" t="s">
        <v>673</v>
      </c>
      <c r="M131" s="260" t="s">
        <v>697</v>
      </c>
      <c r="N131" s="260" t="s">
        <v>899</v>
      </c>
      <c r="O131" s="260" t="s">
        <v>694</v>
      </c>
      <c r="P131" s="260" t="s">
        <v>1213</v>
      </c>
      <c r="Q131" s="260" t="s">
        <v>1214</v>
      </c>
      <c r="R131" s="260"/>
      <c r="S131" s="260" t="s">
        <v>1215</v>
      </c>
      <c r="T131" s="260" t="s">
        <v>1155</v>
      </c>
      <c r="U131" s="260" t="s">
        <v>24</v>
      </c>
      <c r="V131" s="260" t="s">
        <v>697</v>
      </c>
      <c r="W131" s="260" t="s">
        <v>722</v>
      </c>
      <c r="X131" s="260">
        <f t="shared" si="3"/>
        <v>5</v>
      </c>
    </row>
    <row r="132" spans="1:24" ht="128.30000000000001" customHeight="1" x14ac:dyDescent="0.25">
      <c r="A132" s="260" t="s">
        <v>206</v>
      </c>
      <c r="B132" s="260" t="s">
        <v>1216</v>
      </c>
      <c r="C132" s="260">
        <v>0</v>
      </c>
      <c r="D132" s="260">
        <v>0</v>
      </c>
      <c r="E132" s="260">
        <v>1</v>
      </c>
      <c r="F132" s="260">
        <v>0</v>
      </c>
      <c r="G132" s="260">
        <v>0</v>
      </c>
      <c r="H132" s="260">
        <v>0</v>
      </c>
      <c r="I132" s="260">
        <v>0</v>
      </c>
      <c r="J132" s="260">
        <v>1</v>
      </c>
      <c r="K132" s="260"/>
      <c r="L132" s="260" t="s">
        <v>673</v>
      </c>
      <c r="M132" s="260" t="s">
        <v>697</v>
      </c>
      <c r="N132" s="260" t="s">
        <v>899</v>
      </c>
      <c r="O132" s="260" t="s">
        <v>694</v>
      </c>
      <c r="P132" s="260" t="s">
        <v>1217</v>
      </c>
      <c r="Q132" s="260" t="s">
        <v>1218</v>
      </c>
      <c r="R132" s="260"/>
      <c r="S132" s="260" t="s">
        <v>1154</v>
      </c>
      <c r="T132" s="260" t="s">
        <v>1155</v>
      </c>
      <c r="U132" s="260" t="s">
        <v>24</v>
      </c>
      <c r="V132" s="260" t="s">
        <v>697</v>
      </c>
      <c r="W132" s="260" t="s">
        <v>722</v>
      </c>
      <c r="X132" s="260">
        <f t="shared" si="3"/>
        <v>5</v>
      </c>
    </row>
    <row r="133" spans="1:24" ht="185.25" customHeight="1" x14ac:dyDescent="0.25">
      <c r="A133" s="260" t="s">
        <v>207</v>
      </c>
      <c r="B133" s="260" t="s">
        <v>1219</v>
      </c>
      <c r="C133" s="260">
        <v>0</v>
      </c>
      <c r="D133" s="260">
        <v>0</v>
      </c>
      <c r="E133" s="260">
        <v>1</v>
      </c>
      <c r="F133" s="260">
        <v>0</v>
      </c>
      <c r="G133" s="260">
        <v>0</v>
      </c>
      <c r="H133" s="260">
        <v>0</v>
      </c>
      <c r="I133" s="260">
        <v>0</v>
      </c>
      <c r="J133" s="260">
        <v>1</v>
      </c>
      <c r="K133" s="260"/>
      <c r="L133" s="260" t="s">
        <v>673</v>
      </c>
      <c r="M133" s="260" t="s">
        <v>697</v>
      </c>
      <c r="N133" s="260" t="s">
        <v>899</v>
      </c>
      <c r="O133" s="260" t="s">
        <v>1220</v>
      </c>
      <c r="P133" s="260" t="s">
        <v>1221</v>
      </c>
      <c r="Q133" s="260" t="s">
        <v>1222</v>
      </c>
      <c r="R133" s="260"/>
      <c r="S133" s="260" t="s">
        <v>1223</v>
      </c>
      <c r="T133" s="260" t="s">
        <v>1224</v>
      </c>
      <c r="U133" s="260" t="s">
        <v>24</v>
      </c>
      <c r="V133" s="260" t="s">
        <v>697</v>
      </c>
      <c r="W133" s="260" t="s">
        <v>722</v>
      </c>
      <c r="X133" s="260">
        <f t="shared" si="3"/>
        <v>5</v>
      </c>
    </row>
    <row r="134" spans="1:24" ht="242.2" customHeight="1" x14ac:dyDescent="0.25">
      <c r="A134" s="260" t="s">
        <v>209</v>
      </c>
      <c r="B134" s="260" t="s">
        <v>1225</v>
      </c>
      <c r="C134" s="260">
        <v>0</v>
      </c>
      <c r="D134" s="260">
        <v>0</v>
      </c>
      <c r="E134" s="260">
        <v>1</v>
      </c>
      <c r="F134" s="260">
        <v>0</v>
      </c>
      <c r="G134" s="260">
        <v>0</v>
      </c>
      <c r="H134" s="260">
        <v>0</v>
      </c>
      <c r="I134" s="260">
        <v>0</v>
      </c>
      <c r="J134" s="260">
        <v>0</v>
      </c>
      <c r="K134" s="260"/>
      <c r="L134" s="260" t="s">
        <v>673</v>
      </c>
      <c r="M134" s="260" t="s">
        <v>697</v>
      </c>
      <c r="N134" s="260" t="s">
        <v>899</v>
      </c>
      <c r="O134" s="260" t="s">
        <v>1226</v>
      </c>
      <c r="P134" s="260" t="s">
        <v>1226</v>
      </c>
      <c r="Q134" s="260" t="s">
        <v>1226</v>
      </c>
      <c r="R134" s="260"/>
      <c r="S134" s="260" t="s">
        <v>1227</v>
      </c>
      <c r="T134" s="260" t="s">
        <v>1228</v>
      </c>
      <c r="U134" s="260" t="s">
        <v>24</v>
      </c>
      <c r="V134" s="260" t="s">
        <v>697</v>
      </c>
      <c r="W134" s="260" t="s">
        <v>722</v>
      </c>
      <c r="X134" s="260">
        <f t="shared" si="3"/>
        <v>5</v>
      </c>
    </row>
    <row r="135" spans="1:24" ht="256.75" customHeight="1" x14ac:dyDescent="0.25">
      <c r="A135" s="262" t="s">
        <v>240</v>
      </c>
      <c r="B135" s="260" t="s">
        <v>1229</v>
      </c>
      <c r="C135" s="260">
        <v>0</v>
      </c>
      <c r="D135" s="260">
        <v>0</v>
      </c>
      <c r="E135" s="260">
        <v>0</v>
      </c>
      <c r="F135" s="260">
        <v>1</v>
      </c>
      <c r="G135" s="260">
        <v>0</v>
      </c>
      <c r="H135" s="260">
        <v>0</v>
      </c>
      <c r="I135" s="260">
        <v>0</v>
      </c>
      <c r="J135" s="260">
        <v>1</v>
      </c>
      <c r="K135" s="260"/>
      <c r="L135" s="260" t="s">
        <v>695</v>
      </c>
      <c r="M135" s="260" t="s">
        <v>697</v>
      </c>
      <c r="N135" s="260" t="s">
        <v>1230</v>
      </c>
      <c r="O135" s="260" t="s">
        <v>1231</v>
      </c>
      <c r="P135" s="260" t="s">
        <v>1231</v>
      </c>
      <c r="Q135" s="260" t="s">
        <v>1231</v>
      </c>
      <c r="R135" s="260"/>
      <c r="S135" s="260" t="s">
        <v>1232</v>
      </c>
      <c r="T135" s="260" t="s">
        <v>1233</v>
      </c>
      <c r="U135" s="260" t="s">
        <v>695</v>
      </c>
      <c r="V135" s="260" t="s">
        <v>697</v>
      </c>
      <c r="W135" s="260"/>
      <c r="X135" s="260"/>
    </row>
    <row r="136" spans="1:24" ht="409.6" customHeight="1" x14ac:dyDescent="0.25">
      <c r="A136" s="260" t="s">
        <v>241</v>
      </c>
      <c r="B136" s="260" t="s">
        <v>1234</v>
      </c>
      <c r="C136" s="260">
        <v>0</v>
      </c>
      <c r="D136" s="260">
        <v>0</v>
      </c>
      <c r="E136" s="260">
        <v>0</v>
      </c>
      <c r="F136" s="260">
        <v>1</v>
      </c>
      <c r="G136" s="260">
        <v>0</v>
      </c>
      <c r="H136" s="260">
        <v>0</v>
      </c>
      <c r="I136" s="260">
        <v>0</v>
      </c>
      <c r="J136" s="260">
        <v>0</v>
      </c>
      <c r="K136" s="260"/>
      <c r="L136" s="260" t="s">
        <v>898</v>
      </c>
      <c r="M136" s="260" t="s">
        <v>697</v>
      </c>
      <c r="N136" s="260" t="s">
        <v>694</v>
      </c>
      <c r="O136" s="260" t="s">
        <v>694</v>
      </c>
      <c r="P136" s="260" t="s">
        <v>694</v>
      </c>
      <c r="Q136" s="260" t="s">
        <v>1235</v>
      </c>
      <c r="R136" s="260"/>
      <c r="S136" s="260" t="s">
        <v>1236</v>
      </c>
      <c r="T136" s="260" t="s">
        <v>1237</v>
      </c>
      <c r="U136" s="260" t="s">
        <v>24</v>
      </c>
      <c r="V136" s="260" t="s">
        <v>697</v>
      </c>
      <c r="W136" s="260" t="s">
        <v>713</v>
      </c>
      <c r="X136" s="260">
        <f t="shared" ref="X136:X159" si="4">IF($W136="Critical Importance",20,IF($W136="Minor Importance",5,10))</f>
        <v>10</v>
      </c>
    </row>
    <row r="137" spans="1:24" ht="339.75" customHeight="1" x14ac:dyDescent="0.25">
      <c r="A137" s="262" t="s">
        <v>242</v>
      </c>
      <c r="B137" s="260" t="s">
        <v>1238</v>
      </c>
      <c r="C137" s="260">
        <v>0</v>
      </c>
      <c r="D137" s="260">
        <v>0</v>
      </c>
      <c r="E137" s="260">
        <v>0</v>
      </c>
      <c r="F137" s="260">
        <v>1</v>
      </c>
      <c r="G137" s="260">
        <v>0</v>
      </c>
      <c r="H137" s="260">
        <v>0</v>
      </c>
      <c r="I137" s="260">
        <v>0</v>
      </c>
      <c r="J137" s="260">
        <v>1</v>
      </c>
      <c r="K137" s="260"/>
      <c r="L137" s="260" t="s">
        <v>898</v>
      </c>
      <c r="M137" s="260" t="s">
        <v>697</v>
      </c>
      <c r="N137" s="260" t="s">
        <v>694</v>
      </c>
      <c r="O137" s="260" t="s">
        <v>1239</v>
      </c>
      <c r="P137" s="260" t="s">
        <v>1240</v>
      </c>
      <c r="Q137" s="260" t="s">
        <v>1239</v>
      </c>
      <c r="R137" s="260"/>
      <c r="S137" s="260" t="s">
        <v>1241</v>
      </c>
      <c r="T137" s="260" t="s">
        <v>1242</v>
      </c>
      <c r="U137" s="260" t="s">
        <v>24</v>
      </c>
      <c r="V137" s="260" t="s">
        <v>697</v>
      </c>
      <c r="W137" s="260" t="s">
        <v>713</v>
      </c>
      <c r="X137" s="260">
        <f t="shared" si="4"/>
        <v>10</v>
      </c>
    </row>
    <row r="138" spans="1:24" ht="186.05" customHeight="1" x14ac:dyDescent="0.25">
      <c r="A138" s="260" t="s">
        <v>243</v>
      </c>
      <c r="B138" s="260" t="s">
        <v>1243</v>
      </c>
      <c r="C138" s="260">
        <v>0</v>
      </c>
      <c r="D138" s="260">
        <v>0</v>
      </c>
      <c r="E138" s="260">
        <v>0</v>
      </c>
      <c r="F138" s="260">
        <v>1</v>
      </c>
      <c r="G138" s="260">
        <v>0</v>
      </c>
      <c r="H138" s="260">
        <v>0</v>
      </c>
      <c r="I138" s="260">
        <v>0</v>
      </c>
      <c r="J138" s="260">
        <v>0</v>
      </c>
      <c r="K138" s="260"/>
      <c r="L138" s="260" t="s">
        <v>898</v>
      </c>
      <c r="M138" s="260" t="s">
        <v>697</v>
      </c>
      <c r="N138" s="260" t="s">
        <v>694</v>
      </c>
      <c r="O138" s="260" t="s">
        <v>694</v>
      </c>
      <c r="P138" s="260" t="s">
        <v>1244</v>
      </c>
      <c r="Q138" s="260" t="s">
        <v>1245</v>
      </c>
      <c r="R138" s="260"/>
      <c r="S138" s="260" t="s">
        <v>1246</v>
      </c>
      <c r="T138" s="260" t="s">
        <v>1247</v>
      </c>
      <c r="U138" s="260" t="s">
        <v>24</v>
      </c>
      <c r="V138" s="260" t="s">
        <v>697</v>
      </c>
      <c r="W138" s="260" t="s">
        <v>713</v>
      </c>
      <c r="X138" s="260">
        <f t="shared" si="4"/>
        <v>10</v>
      </c>
    </row>
    <row r="139" spans="1:24" ht="185.25" customHeight="1" x14ac:dyDescent="0.25">
      <c r="A139" s="262" t="s">
        <v>245</v>
      </c>
      <c r="B139" s="260" t="s">
        <v>1248</v>
      </c>
      <c r="C139" s="260">
        <v>0</v>
      </c>
      <c r="D139" s="260">
        <v>0</v>
      </c>
      <c r="E139" s="260">
        <v>0</v>
      </c>
      <c r="F139" s="260">
        <v>1</v>
      </c>
      <c r="G139" s="260">
        <v>0</v>
      </c>
      <c r="H139" s="260">
        <v>0</v>
      </c>
      <c r="I139" s="260">
        <v>0</v>
      </c>
      <c r="J139" s="260">
        <v>0</v>
      </c>
      <c r="K139" s="260"/>
      <c r="L139" s="260" t="s">
        <v>898</v>
      </c>
      <c r="M139" s="260" t="s">
        <v>697</v>
      </c>
      <c r="N139" s="260" t="s">
        <v>694</v>
      </c>
      <c r="O139" s="260" t="s">
        <v>694</v>
      </c>
      <c r="P139" s="260" t="s">
        <v>1249</v>
      </c>
      <c r="Q139" s="260" t="s">
        <v>1250</v>
      </c>
      <c r="R139" s="260"/>
      <c r="S139" s="260" t="s">
        <v>1251</v>
      </c>
      <c r="T139" s="260" t="s">
        <v>1252</v>
      </c>
      <c r="U139" s="260" t="s">
        <v>24</v>
      </c>
      <c r="V139" s="260" t="s">
        <v>697</v>
      </c>
      <c r="W139" s="260" t="s">
        <v>713</v>
      </c>
      <c r="X139" s="260">
        <f t="shared" si="4"/>
        <v>10</v>
      </c>
    </row>
    <row r="140" spans="1:24" ht="185.25" customHeight="1" x14ac:dyDescent="0.25">
      <c r="A140" s="260" t="s">
        <v>247</v>
      </c>
      <c r="B140" s="260" t="s">
        <v>1253</v>
      </c>
      <c r="C140" s="260">
        <v>0</v>
      </c>
      <c r="D140" s="260">
        <v>0</v>
      </c>
      <c r="E140" s="260">
        <v>0</v>
      </c>
      <c r="F140" s="260">
        <v>1</v>
      </c>
      <c r="G140" s="260">
        <v>0</v>
      </c>
      <c r="H140" s="260">
        <v>0</v>
      </c>
      <c r="I140" s="260">
        <v>0</v>
      </c>
      <c r="J140" s="260">
        <v>0</v>
      </c>
      <c r="K140" s="260"/>
      <c r="L140" s="260" t="s">
        <v>898</v>
      </c>
      <c r="M140" s="260" t="s">
        <v>697</v>
      </c>
      <c r="N140" s="260" t="s">
        <v>694</v>
      </c>
      <c r="O140" s="260" t="s">
        <v>694</v>
      </c>
      <c r="P140" s="260" t="s">
        <v>1254</v>
      </c>
      <c r="Q140" s="260" t="s">
        <v>694</v>
      </c>
      <c r="R140" s="260"/>
      <c r="S140" s="260" t="s">
        <v>1251</v>
      </c>
      <c r="T140" s="260" t="s">
        <v>1252</v>
      </c>
      <c r="U140" s="260" t="s">
        <v>24</v>
      </c>
      <c r="V140" s="260" t="s">
        <v>697</v>
      </c>
      <c r="W140" s="260" t="s">
        <v>764</v>
      </c>
      <c r="X140" s="260">
        <f t="shared" si="4"/>
        <v>20</v>
      </c>
    </row>
    <row r="141" spans="1:24" ht="214.55" customHeight="1" x14ac:dyDescent="0.25">
      <c r="A141" s="262" t="s">
        <v>249</v>
      </c>
      <c r="B141" s="260" t="s">
        <v>1255</v>
      </c>
      <c r="C141" s="260">
        <v>0</v>
      </c>
      <c r="D141" s="260">
        <v>0</v>
      </c>
      <c r="E141" s="260">
        <v>0</v>
      </c>
      <c r="F141" s="260">
        <v>1</v>
      </c>
      <c r="G141" s="260">
        <v>0</v>
      </c>
      <c r="H141" s="260">
        <v>0</v>
      </c>
      <c r="I141" s="260">
        <v>0</v>
      </c>
      <c r="J141" s="260">
        <v>0</v>
      </c>
      <c r="K141" s="260"/>
      <c r="L141" s="260" t="s">
        <v>898</v>
      </c>
      <c r="M141" s="260" t="s">
        <v>697</v>
      </c>
      <c r="N141" s="260" t="s">
        <v>694</v>
      </c>
      <c r="O141" s="260" t="s">
        <v>694</v>
      </c>
      <c r="P141" s="260" t="s">
        <v>1256</v>
      </c>
      <c r="Q141" s="260" t="s">
        <v>1257</v>
      </c>
      <c r="R141" s="260"/>
      <c r="S141" s="260" t="s">
        <v>1258</v>
      </c>
      <c r="T141" s="260" t="s">
        <v>1259</v>
      </c>
      <c r="U141" s="260" t="s">
        <v>24</v>
      </c>
      <c r="V141" s="260" t="s">
        <v>697</v>
      </c>
      <c r="W141" s="260" t="s">
        <v>713</v>
      </c>
      <c r="X141" s="260">
        <f t="shared" si="4"/>
        <v>10</v>
      </c>
    </row>
    <row r="142" spans="1:24" ht="85.75" customHeight="1" x14ac:dyDescent="0.25">
      <c r="A142" s="260" t="s">
        <v>251</v>
      </c>
      <c r="B142" s="260" t="s">
        <v>1260</v>
      </c>
      <c r="C142" s="260">
        <v>0</v>
      </c>
      <c r="D142" s="260">
        <v>0</v>
      </c>
      <c r="E142" s="260">
        <v>0</v>
      </c>
      <c r="F142" s="260">
        <v>1</v>
      </c>
      <c r="G142" s="260">
        <v>0</v>
      </c>
      <c r="H142" s="260">
        <v>0</v>
      </c>
      <c r="I142" s="260">
        <v>0</v>
      </c>
      <c r="J142" s="260">
        <v>0</v>
      </c>
      <c r="K142" s="260"/>
      <c r="L142" s="260" t="s">
        <v>898</v>
      </c>
      <c r="M142" s="260" t="s">
        <v>697</v>
      </c>
      <c r="N142" s="260" t="s">
        <v>694</v>
      </c>
      <c r="O142" s="260" t="s">
        <v>694</v>
      </c>
      <c r="P142" s="260" t="s">
        <v>1261</v>
      </c>
      <c r="Q142" s="260" t="s">
        <v>1262</v>
      </c>
      <c r="R142" s="260"/>
      <c r="S142" s="260" t="s">
        <v>1263</v>
      </c>
      <c r="T142" s="260" t="s">
        <v>1264</v>
      </c>
      <c r="U142" s="260" t="s">
        <v>24</v>
      </c>
      <c r="V142" s="260" t="s">
        <v>697</v>
      </c>
      <c r="W142" s="260" t="s">
        <v>713</v>
      </c>
      <c r="X142" s="260">
        <f t="shared" si="4"/>
        <v>10</v>
      </c>
    </row>
    <row r="143" spans="1:24" ht="85.75" customHeight="1" x14ac:dyDescent="0.25">
      <c r="A143" s="262" t="s">
        <v>253</v>
      </c>
      <c r="B143" s="260" t="s">
        <v>1265</v>
      </c>
      <c r="C143" s="260">
        <v>0</v>
      </c>
      <c r="D143" s="260">
        <v>0</v>
      </c>
      <c r="E143" s="260">
        <v>0</v>
      </c>
      <c r="F143" s="260">
        <v>1</v>
      </c>
      <c r="G143" s="260">
        <v>0</v>
      </c>
      <c r="H143" s="260">
        <v>0</v>
      </c>
      <c r="I143" s="260">
        <v>0</v>
      </c>
      <c r="J143" s="260">
        <v>0</v>
      </c>
      <c r="K143" s="260"/>
      <c r="L143" s="260" t="s">
        <v>898</v>
      </c>
      <c r="M143" s="260" t="s">
        <v>697</v>
      </c>
      <c r="N143" s="260" t="s">
        <v>694</v>
      </c>
      <c r="O143" s="260" t="s">
        <v>694</v>
      </c>
      <c r="P143" s="260" t="s">
        <v>1266</v>
      </c>
      <c r="Q143" s="260" t="s">
        <v>1267</v>
      </c>
      <c r="R143" s="260"/>
      <c r="S143" s="260" t="s">
        <v>1263</v>
      </c>
      <c r="T143" s="260" t="s">
        <v>1264</v>
      </c>
      <c r="U143" s="260" t="s">
        <v>24</v>
      </c>
      <c r="V143" s="260" t="s">
        <v>697</v>
      </c>
      <c r="W143" s="260" t="s">
        <v>713</v>
      </c>
      <c r="X143" s="260">
        <f t="shared" si="4"/>
        <v>10</v>
      </c>
    </row>
    <row r="144" spans="1:24" ht="192.8" customHeight="1" x14ac:dyDescent="0.25">
      <c r="A144" s="260" t="s">
        <v>255</v>
      </c>
      <c r="B144" s="260" t="s">
        <v>1268</v>
      </c>
      <c r="C144" s="260">
        <v>0</v>
      </c>
      <c r="D144" s="260">
        <v>0</v>
      </c>
      <c r="E144" s="260">
        <v>0</v>
      </c>
      <c r="F144" s="260">
        <v>1</v>
      </c>
      <c r="G144" s="260">
        <v>0</v>
      </c>
      <c r="H144" s="260">
        <v>0</v>
      </c>
      <c r="I144" s="260">
        <v>0</v>
      </c>
      <c r="J144" s="260">
        <v>0</v>
      </c>
      <c r="K144" s="260"/>
      <c r="L144" s="260" t="s">
        <v>898</v>
      </c>
      <c r="M144" s="260" t="s">
        <v>697</v>
      </c>
      <c r="N144" s="260" t="s">
        <v>694</v>
      </c>
      <c r="O144" s="260" t="s">
        <v>694</v>
      </c>
      <c r="P144" s="260" t="s">
        <v>1269</v>
      </c>
      <c r="Q144" s="260" t="s">
        <v>1270</v>
      </c>
      <c r="R144" s="260"/>
      <c r="S144" s="260" t="s">
        <v>1271</v>
      </c>
      <c r="T144" s="260" t="s">
        <v>1272</v>
      </c>
      <c r="U144" s="260" t="s">
        <v>24</v>
      </c>
      <c r="V144" s="260" t="s">
        <v>697</v>
      </c>
      <c r="W144" s="260" t="s">
        <v>764</v>
      </c>
      <c r="X144" s="260">
        <f t="shared" si="4"/>
        <v>20</v>
      </c>
    </row>
    <row r="145" spans="1:24" ht="142.55000000000001" customHeight="1" x14ac:dyDescent="0.25">
      <c r="A145" s="262" t="s">
        <v>257</v>
      </c>
      <c r="B145" s="260" t="s">
        <v>1273</v>
      </c>
      <c r="C145" s="260">
        <v>0</v>
      </c>
      <c r="D145" s="260">
        <v>0</v>
      </c>
      <c r="E145" s="260">
        <v>0</v>
      </c>
      <c r="F145" s="260">
        <v>1</v>
      </c>
      <c r="G145" s="260">
        <v>0</v>
      </c>
      <c r="H145" s="260">
        <v>0</v>
      </c>
      <c r="I145" s="260">
        <v>0</v>
      </c>
      <c r="J145" s="260">
        <v>0</v>
      </c>
      <c r="K145" s="260"/>
      <c r="L145" s="260" t="s">
        <v>898</v>
      </c>
      <c r="M145" s="260" t="s">
        <v>697</v>
      </c>
      <c r="N145" s="260" t="s">
        <v>694</v>
      </c>
      <c r="O145" s="260"/>
      <c r="P145" s="260" t="s">
        <v>694</v>
      </c>
      <c r="Q145" s="260" t="s">
        <v>694</v>
      </c>
      <c r="R145" s="260"/>
      <c r="S145" s="260" t="s">
        <v>1274</v>
      </c>
      <c r="T145" s="260" t="s">
        <v>1275</v>
      </c>
      <c r="U145" s="260" t="s">
        <v>24</v>
      </c>
      <c r="V145" s="260" t="s">
        <v>697</v>
      </c>
      <c r="W145" s="260" t="s">
        <v>713</v>
      </c>
      <c r="X145" s="260">
        <f t="shared" si="4"/>
        <v>10</v>
      </c>
    </row>
    <row r="146" spans="1:24" ht="85.75" customHeight="1" x14ac:dyDescent="0.25">
      <c r="A146" s="260" t="s">
        <v>258</v>
      </c>
      <c r="B146" s="260" t="s">
        <v>1276</v>
      </c>
      <c r="C146" s="260">
        <v>0</v>
      </c>
      <c r="D146" s="260">
        <v>0</v>
      </c>
      <c r="E146" s="260">
        <v>0</v>
      </c>
      <c r="F146" s="260">
        <v>1</v>
      </c>
      <c r="G146" s="260">
        <v>0</v>
      </c>
      <c r="H146" s="260">
        <v>0</v>
      </c>
      <c r="I146" s="260">
        <v>0</v>
      </c>
      <c r="J146" s="260">
        <v>0</v>
      </c>
      <c r="K146" s="260"/>
      <c r="L146" s="260" t="s">
        <v>898</v>
      </c>
      <c r="M146" s="260" t="s">
        <v>697</v>
      </c>
      <c r="N146" s="260" t="s">
        <v>694</v>
      </c>
      <c r="O146" s="260" t="s">
        <v>1277</v>
      </c>
      <c r="P146" s="260" t="s">
        <v>1277</v>
      </c>
      <c r="Q146" s="260" t="s">
        <v>1278</v>
      </c>
      <c r="R146" s="260"/>
      <c r="S146" s="260" t="s">
        <v>1263</v>
      </c>
      <c r="T146" s="260" t="s">
        <v>1264</v>
      </c>
      <c r="U146" s="260" t="s">
        <v>24</v>
      </c>
      <c r="V146" s="260" t="s">
        <v>697</v>
      </c>
      <c r="W146" s="260" t="s">
        <v>713</v>
      </c>
      <c r="X146" s="260">
        <f t="shared" si="4"/>
        <v>10</v>
      </c>
    </row>
    <row r="147" spans="1:24" ht="85.75" customHeight="1" x14ac:dyDescent="0.25">
      <c r="A147" s="262" t="s">
        <v>260</v>
      </c>
      <c r="B147" s="260" t="s">
        <v>1279</v>
      </c>
      <c r="C147" s="260">
        <v>0</v>
      </c>
      <c r="D147" s="260">
        <v>0</v>
      </c>
      <c r="E147" s="260">
        <v>0</v>
      </c>
      <c r="F147" s="260">
        <v>1</v>
      </c>
      <c r="G147" s="260">
        <v>0</v>
      </c>
      <c r="H147" s="260">
        <v>0</v>
      </c>
      <c r="I147" s="260">
        <v>0</v>
      </c>
      <c r="J147" s="260">
        <v>0</v>
      </c>
      <c r="K147" s="260"/>
      <c r="L147" s="260" t="s">
        <v>898</v>
      </c>
      <c r="M147" s="260" t="s">
        <v>697</v>
      </c>
      <c r="N147" s="260" t="s">
        <v>694</v>
      </c>
      <c r="O147" s="260" t="s">
        <v>694</v>
      </c>
      <c r="P147" s="260" t="s">
        <v>1280</v>
      </c>
      <c r="Q147" s="260" t="s">
        <v>1281</v>
      </c>
      <c r="R147" s="260"/>
      <c r="S147" s="260" t="s">
        <v>1263</v>
      </c>
      <c r="T147" s="260" t="s">
        <v>1264</v>
      </c>
      <c r="U147" s="260" t="s">
        <v>24</v>
      </c>
      <c r="V147" s="260" t="s">
        <v>697</v>
      </c>
      <c r="W147" s="260" t="s">
        <v>713</v>
      </c>
      <c r="X147" s="260">
        <f t="shared" si="4"/>
        <v>10</v>
      </c>
    </row>
    <row r="148" spans="1:24" ht="114.05" customHeight="1" x14ac:dyDescent="0.25">
      <c r="A148" s="260" t="s">
        <v>262</v>
      </c>
      <c r="B148" s="260" t="s">
        <v>1282</v>
      </c>
      <c r="C148" s="260">
        <v>0</v>
      </c>
      <c r="D148" s="260">
        <v>0</v>
      </c>
      <c r="E148" s="260">
        <v>0</v>
      </c>
      <c r="F148" s="260">
        <v>1</v>
      </c>
      <c r="G148" s="260">
        <v>0</v>
      </c>
      <c r="H148" s="260">
        <v>0</v>
      </c>
      <c r="I148" s="260">
        <v>0</v>
      </c>
      <c r="J148" s="260">
        <v>0</v>
      </c>
      <c r="K148" s="260"/>
      <c r="L148" s="260" t="s">
        <v>898</v>
      </c>
      <c r="M148" s="260" t="s">
        <v>697</v>
      </c>
      <c r="N148" s="260" t="s">
        <v>694</v>
      </c>
      <c r="O148" s="260" t="s">
        <v>694</v>
      </c>
      <c r="P148" s="260" t="s">
        <v>1283</v>
      </c>
      <c r="Q148" s="260" t="s">
        <v>1284</v>
      </c>
      <c r="R148" s="260"/>
      <c r="S148" s="260" t="s">
        <v>1285</v>
      </c>
      <c r="T148" s="260" t="s">
        <v>1044</v>
      </c>
      <c r="U148" s="260" t="s">
        <v>24</v>
      </c>
      <c r="V148" s="260" t="s">
        <v>697</v>
      </c>
      <c r="W148" s="260" t="s">
        <v>713</v>
      </c>
      <c r="X148" s="260">
        <f t="shared" si="4"/>
        <v>10</v>
      </c>
    </row>
    <row r="149" spans="1:24" ht="71.2" customHeight="1" x14ac:dyDescent="0.25">
      <c r="A149" s="262" t="s">
        <v>264</v>
      </c>
      <c r="B149" s="260" t="s">
        <v>1286</v>
      </c>
      <c r="C149" s="260">
        <v>0</v>
      </c>
      <c r="D149" s="260">
        <v>0</v>
      </c>
      <c r="E149" s="260">
        <v>0</v>
      </c>
      <c r="F149" s="260">
        <v>1</v>
      </c>
      <c r="G149" s="260">
        <v>0</v>
      </c>
      <c r="H149" s="260">
        <v>0</v>
      </c>
      <c r="I149" s="260">
        <v>0</v>
      </c>
      <c r="J149" s="260">
        <v>0</v>
      </c>
      <c r="K149" s="260"/>
      <c r="L149" s="260" t="s">
        <v>898</v>
      </c>
      <c r="M149" s="260" t="s">
        <v>697</v>
      </c>
      <c r="N149" s="260" t="s">
        <v>694</v>
      </c>
      <c r="O149" s="260" t="s">
        <v>694</v>
      </c>
      <c r="P149" s="260" t="s">
        <v>1287</v>
      </c>
      <c r="Q149" s="260" t="s">
        <v>694</v>
      </c>
      <c r="R149" s="260"/>
      <c r="S149" s="260" t="s">
        <v>1288</v>
      </c>
      <c r="T149" s="260" t="s">
        <v>1289</v>
      </c>
      <c r="U149" s="260" t="s">
        <v>24</v>
      </c>
      <c r="V149" s="260" t="s">
        <v>697</v>
      </c>
      <c r="W149" s="260" t="s">
        <v>713</v>
      </c>
      <c r="X149" s="260">
        <f t="shared" si="4"/>
        <v>10</v>
      </c>
    </row>
    <row r="150" spans="1:24" ht="242.2" customHeight="1" x14ac:dyDescent="0.25">
      <c r="A150" s="260" t="s">
        <v>266</v>
      </c>
      <c r="B150" s="260" t="s">
        <v>1290</v>
      </c>
      <c r="C150" s="260">
        <v>0</v>
      </c>
      <c r="D150" s="260">
        <v>0</v>
      </c>
      <c r="E150" s="260">
        <v>0</v>
      </c>
      <c r="F150" s="260">
        <v>1</v>
      </c>
      <c r="G150" s="260">
        <v>0</v>
      </c>
      <c r="H150" s="260">
        <v>0</v>
      </c>
      <c r="I150" s="260">
        <v>0</v>
      </c>
      <c r="J150" s="260">
        <v>0</v>
      </c>
      <c r="K150" s="260"/>
      <c r="L150" s="260" t="s">
        <v>898</v>
      </c>
      <c r="M150" s="260" t="s">
        <v>697</v>
      </c>
      <c r="N150" s="260" t="s">
        <v>694</v>
      </c>
      <c r="O150" s="260" t="s">
        <v>1291</v>
      </c>
      <c r="P150" s="260" t="s">
        <v>1291</v>
      </c>
      <c r="Q150" s="260" t="s">
        <v>1291</v>
      </c>
      <c r="R150" s="260"/>
      <c r="S150" s="260" t="s">
        <v>1227</v>
      </c>
      <c r="T150" s="260" t="s">
        <v>1228</v>
      </c>
      <c r="U150" s="260" t="s">
        <v>37</v>
      </c>
      <c r="V150" s="260" t="s">
        <v>697</v>
      </c>
      <c r="W150" s="260" t="s">
        <v>713</v>
      </c>
      <c r="X150" s="260">
        <f t="shared" si="4"/>
        <v>10</v>
      </c>
    </row>
    <row r="151" spans="1:24" ht="182.95" customHeight="1" x14ac:dyDescent="0.25">
      <c r="A151" s="260" t="s">
        <v>268</v>
      </c>
      <c r="B151" s="260" t="s">
        <v>1292</v>
      </c>
      <c r="C151" s="260">
        <v>0</v>
      </c>
      <c r="D151" s="260">
        <v>0</v>
      </c>
      <c r="E151" s="260">
        <v>0</v>
      </c>
      <c r="F151" s="260">
        <v>1</v>
      </c>
      <c r="G151" s="260">
        <v>0</v>
      </c>
      <c r="H151" s="260">
        <v>0</v>
      </c>
      <c r="I151" s="260">
        <v>0</v>
      </c>
      <c r="J151" s="260">
        <v>1</v>
      </c>
      <c r="K151" s="260"/>
      <c r="L151" s="260" t="s">
        <v>898</v>
      </c>
      <c r="M151" s="260" t="s">
        <v>697</v>
      </c>
      <c r="N151" s="260" t="s">
        <v>899</v>
      </c>
      <c r="O151" s="260" t="s">
        <v>694</v>
      </c>
      <c r="P151" s="260" t="s">
        <v>1293</v>
      </c>
      <c r="Q151" s="260" t="s">
        <v>1294</v>
      </c>
      <c r="R151" s="260"/>
      <c r="S151" s="260" t="s">
        <v>1295</v>
      </c>
      <c r="T151" s="260" t="s">
        <v>1296</v>
      </c>
      <c r="U151" s="260" t="s">
        <v>24</v>
      </c>
      <c r="V151" s="260" t="s">
        <v>697</v>
      </c>
      <c r="W151" s="260" t="s">
        <v>764</v>
      </c>
      <c r="X151" s="260">
        <f t="shared" si="4"/>
        <v>20</v>
      </c>
    </row>
    <row r="152" spans="1:24" ht="181.5" customHeight="1" x14ac:dyDescent="0.25">
      <c r="A152" s="260" t="s">
        <v>269</v>
      </c>
      <c r="B152" s="260" t="s">
        <v>1297</v>
      </c>
      <c r="C152" s="260">
        <v>0</v>
      </c>
      <c r="D152" s="260">
        <v>0</v>
      </c>
      <c r="E152" s="260">
        <v>0</v>
      </c>
      <c r="F152" s="260">
        <v>1</v>
      </c>
      <c r="G152" s="260">
        <v>0</v>
      </c>
      <c r="H152" s="260">
        <v>0</v>
      </c>
      <c r="I152" s="260">
        <v>0</v>
      </c>
      <c r="J152" s="260">
        <v>1</v>
      </c>
      <c r="K152" s="260"/>
      <c r="L152" s="260" t="s">
        <v>898</v>
      </c>
      <c r="M152" s="260" t="s">
        <v>697</v>
      </c>
      <c r="N152" s="260" t="s">
        <v>899</v>
      </c>
      <c r="O152" s="260" t="s">
        <v>694</v>
      </c>
      <c r="P152" s="260" t="s">
        <v>1298</v>
      </c>
      <c r="Q152" s="260" t="s">
        <v>1299</v>
      </c>
      <c r="R152" s="260"/>
      <c r="S152" s="260" t="s">
        <v>1300</v>
      </c>
      <c r="T152" s="260" t="s">
        <v>1301</v>
      </c>
      <c r="U152" s="260" t="s">
        <v>24</v>
      </c>
      <c r="V152" s="260" t="s">
        <v>697</v>
      </c>
      <c r="W152" s="260" t="s">
        <v>764</v>
      </c>
      <c r="X152" s="260">
        <f t="shared" si="4"/>
        <v>20</v>
      </c>
    </row>
    <row r="153" spans="1:24" ht="204.75" customHeight="1" x14ac:dyDescent="0.25">
      <c r="A153" s="260" t="s">
        <v>271</v>
      </c>
      <c r="B153" s="260" t="s">
        <v>1302</v>
      </c>
      <c r="C153" s="260">
        <v>0</v>
      </c>
      <c r="D153" s="260">
        <v>0</v>
      </c>
      <c r="E153" s="260">
        <v>0</v>
      </c>
      <c r="F153" s="260">
        <v>1</v>
      </c>
      <c r="G153" s="260">
        <v>0</v>
      </c>
      <c r="H153" s="260">
        <v>0</v>
      </c>
      <c r="I153" s="260">
        <v>0</v>
      </c>
      <c r="J153" s="260">
        <v>1</v>
      </c>
      <c r="K153" s="260"/>
      <c r="L153" s="260" t="s">
        <v>898</v>
      </c>
      <c r="M153" s="260" t="s">
        <v>697</v>
      </c>
      <c r="N153" s="260" t="s">
        <v>899</v>
      </c>
      <c r="O153" s="260" t="s">
        <v>694</v>
      </c>
      <c r="P153" s="260" t="s">
        <v>1303</v>
      </c>
      <c r="Q153" s="260" t="s">
        <v>1304</v>
      </c>
      <c r="R153" s="260"/>
      <c r="S153" s="260" t="s">
        <v>1305</v>
      </c>
      <c r="T153" s="260" t="s">
        <v>1306</v>
      </c>
      <c r="U153" s="260" t="s">
        <v>24</v>
      </c>
      <c r="V153" s="260" t="s">
        <v>697</v>
      </c>
      <c r="W153" s="260" t="s">
        <v>764</v>
      </c>
      <c r="X153" s="260">
        <f t="shared" si="4"/>
        <v>20</v>
      </c>
    </row>
    <row r="154" spans="1:24" ht="203.25" customHeight="1" x14ac:dyDescent="0.25">
      <c r="A154" s="260" t="s">
        <v>273</v>
      </c>
      <c r="B154" s="260" t="s">
        <v>1307</v>
      </c>
      <c r="C154" s="260">
        <v>0</v>
      </c>
      <c r="D154" s="260">
        <v>0</v>
      </c>
      <c r="E154" s="260">
        <v>0</v>
      </c>
      <c r="F154" s="260">
        <v>1</v>
      </c>
      <c r="G154" s="260">
        <v>0</v>
      </c>
      <c r="H154" s="260">
        <v>0</v>
      </c>
      <c r="I154" s="260">
        <v>0</v>
      </c>
      <c r="J154" s="260">
        <v>0</v>
      </c>
      <c r="K154" s="260"/>
      <c r="L154" s="260" t="s">
        <v>898</v>
      </c>
      <c r="M154" s="260" t="s">
        <v>697</v>
      </c>
      <c r="N154" s="260" t="s">
        <v>899</v>
      </c>
      <c r="O154" s="260" t="s">
        <v>694</v>
      </c>
      <c r="P154" s="260" t="s">
        <v>1308</v>
      </c>
      <c r="Q154" s="260" t="s">
        <v>1309</v>
      </c>
      <c r="R154" s="260" t="s">
        <v>890</v>
      </c>
      <c r="S154" s="260" t="s">
        <v>1305</v>
      </c>
      <c r="T154" s="260" t="s">
        <v>1310</v>
      </c>
      <c r="U154" s="260" t="s">
        <v>24</v>
      </c>
      <c r="V154" s="260" t="s">
        <v>697</v>
      </c>
      <c r="W154" s="260" t="s">
        <v>764</v>
      </c>
      <c r="X154" s="260">
        <f t="shared" si="4"/>
        <v>20</v>
      </c>
    </row>
    <row r="155" spans="1:24" ht="185.25" customHeight="1" x14ac:dyDescent="0.25">
      <c r="A155" s="260" t="s">
        <v>275</v>
      </c>
      <c r="B155" s="260" t="s">
        <v>1311</v>
      </c>
      <c r="C155" s="260">
        <v>0</v>
      </c>
      <c r="D155" s="260">
        <v>0</v>
      </c>
      <c r="E155" s="260">
        <v>0</v>
      </c>
      <c r="F155" s="260">
        <v>1</v>
      </c>
      <c r="G155" s="260">
        <v>0</v>
      </c>
      <c r="H155" s="260">
        <v>0</v>
      </c>
      <c r="I155" s="260">
        <v>0</v>
      </c>
      <c r="J155" s="260">
        <v>0</v>
      </c>
      <c r="K155" s="260"/>
      <c r="L155" s="260" t="s">
        <v>898</v>
      </c>
      <c r="M155" s="260" t="s">
        <v>697</v>
      </c>
      <c r="N155" s="260" t="s">
        <v>899</v>
      </c>
      <c r="O155" s="260" t="s">
        <v>694</v>
      </c>
      <c r="P155" s="260" t="s">
        <v>1312</v>
      </c>
      <c r="Q155" s="260" t="s">
        <v>1313</v>
      </c>
      <c r="R155" s="260"/>
      <c r="S155" s="260" t="s">
        <v>1314</v>
      </c>
      <c r="T155" s="260" t="s">
        <v>1315</v>
      </c>
      <c r="U155" s="260" t="s">
        <v>24</v>
      </c>
      <c r="V155" s="260" t="s">
        <v>697</v>
      </c>
      <c r="W155" s="260" t="s">
        <v>764</v>
      </c>
      <c r="X155" s="260">
        <f t="shared" si="4"/>
        <v>20</v>
      </c>
    </row>
    <row r="156" spans="1:24" ht="165.8" customHeight="1" x14ac:dyDescent="0.25">
      <c r="A156" s="260" t="s">
        <v>277</v>
      </c>
      <c r="B156" s="260" t="s">
        <v>1316</v>
      </c>
      <c r="C156" s="260">
        <v>0</v>
      </c>
      <c r="D156" s="260">
        <v>0</v>
      </c>
      <c r="E156" s="260">
        <v>0</v>
      </c>
      <c r="F156" s="260">
        <v>1</v>
      </c>
      <c r="G156" s="260">
        <v>0</v>
      </c>
      <c r="H156" s="260">
        <v>0</v>
      </c>
      <c r="I156" s="260">
        <v>0</v>
      </c>
      <c r="J156" s="260">
        <v>1</v>
      </c>
      <c r="K156" s="260"/>
      <c r="L156" s="260" t="s">
        <v>898</v>
      </c>
      <c r="M156" s="260" t="s">
        <v>697</v>
      </c>
      <c r="N156" s="260" t="s">
        <v>899</v>
      </c>
      <c r="O156" s="260" t="s">
        <v>694</v>
      </c>
      <c r="P156" s="260" t="s">
        <v>1317</v>
      </c>
      <c r="Q156" s="260" t="s">
        <v>1318</v>
      </c>
      <c r="R156" s="260"/>
      <c r="S156" s="260" t="s">
        <v>1319</v>
      </c>
      <c r="T156" s="260" t="s">
        <v>1320</v>
      </c>
      <c r="U156" s="260" t="s">
        <v>24</v>
      </c>
      <c r="V156" s="260" t="s">
        <v>697</v>
      </c>
      <c r="W156" s="260" t="s">
        <v>713</v>
      </c>
      <c r="X156" s="260">
        <f t="shared" si="4"/>
        <v>10</v>
      </c>
    </row>
    <row r="157" spans="1:24" ht="216" customHeight="1" x14ac:dyDescent="0.25">
      <c r="A157" s="260" t="s">
        <v>279</v>
      </c>
      <c r="B157" s="260" t="s">
        <v>1321</v>
      </c>
      <c r="C157" s="260">
        <v>0</v>
      </c>
      <c r="D157" s="260">
        <v>0</v>
      </c>
      <c r="E157" s="260">
        <v>0</v>
      </c>
      <c r="F157" s="260">
        <v>1</v>
      </c>
      <c r="G157" s="260">
        <v>0</v>
      </c>
      <c r="H157" s="260">
        <v>0</v>
      </c>
      <c r="I157" s="260">
        <v>0</v>
      </c>
      <c r="J157" s="260">
        <v>1</v>
      </c>
      <c r="K157" s="260"/>
      <c r="L157" s="260" t="s">
        <v>898</v>
      </c>
      <c r="M157" s="260" t="s">
        <v>697</v>
      </c>
      <c r="N157" s="260" t="s">
        <v>899</v>
      </c>
      <c r="O157" s="260" t="s">
        <v>694</v>
      </c>
      <c r="P157" s="260" t="s">
        <v>1322</v>
      </c>
      <c r="Q157" s="260" t="s">
        <v>1323</v>
      </c>
      <c r="R157" s="260"/>
      <c r="S157" s="260" t="s">
        <v>1324</v>
      </c>
      <c r="T157" s="260" t="s">
        <v>1325</v>
      </c>
      <c r="U157" s="260" t="s">
        <v>24</v>
      </c>
      <c r="V157" s="260" t="s">
        <v>697</v>
      </c>
      <c r="W157" s="260" t="s">
        <v>713</v>
      </c>
      <c r="X157" s="260">
        <f t="shared" si="4"/>
        <v>10</v>
      </c>
    </row>
    <row r="158" spans="1:24" ht="210.8" customHeight="1" x14ac:dyDescent="0.25">
      <c r="A158" s="260" t="s">
        <v>281</v>
      </c>
      <c r="B158" s="260" t="s">
        <v>1326</v>
      </c>
      <c r="C158" s="260">
        <v>0</v>
      </c>
      <c r="D158" s="260">
        <v>0</v>
      </c>
      <c r="E158" s="260">
        <v>0</v>
      </c>
      <c r="F158" s="260">
        <v>1</v>
      </c>
      <c r="G158" s="260">
        <v>0</v>
      </c>
      <c r="H158" s="260">
        <v>0</v>
      </c>
      <c r="I158" s="260">
        <v>0</v>
      </c>
      <c r="J158" s="260">
        <v>0</v>
      </c>
      <c r="K158" s="260"/>
      <c r="L158" s="260" t="s">
        <v>898</v>
      </c>
      <c r="M158" s="260" t="s">
        <v>697</v>
      </c>
      <c r="N158" s="260" t="s">
        <v>899</v>
      </c>
      <c r="O158" s="260" t="s">
        <v>694</v>
      </c>
      <c r="P158" s="260" t="s">
        <v>1327</v>
      </c>
      <c r="Q158" s="260" t="s">
        <v>1328</v>
      </c>
      <c r="R158" s="260" t="s">
        <v>890</v>
      </c>
      <c r="S158" s="260" t="s">
        <v>1324</v>
      </c>
      <c r="T158" s="260" t="s">
        <v>1329</v>
      </c>
      <c r="U158" s="260" t="s">
        <v>24</v>
      </c>
      <c r="V158" s="260" t="s">
        <v>697</v>
      </c>
      <c r="W158" s="260" t="s">
        <v>713</v>
      </c>
      <c r="X158" s="260">
        <f t="shared" si="4"/>
        <v>10</v>
      </c>
    </row>
    <row r="159" spans="1:24" ht="175.75" customHeight="1" x14ac:dyDescent="0.25">
      <c r="A159" s="260" t="s">
        <v>283</v>
      </c>
      <c r="B159" s="260" t="s">
        <v>1330</v>
      </c>
      <c r="C159" s="260">
        <v>0</v>
      </c>
      <c r="D159" s="260">
        <v>0</v>
      </c>
      <c r="E159" s="260">
        <v>0</v>
      </c>
      <c r="F159" s="260">
        <v>1</v>
      </c>
      <c r="G159" s="260">
        <v>0</v>
      </c>
      <c r="H159" s="260">
        <v>0</v>
      </c>
      <c r="I159" s="260">
        <v>0</v>
      </c>
      <c r="J159" s="260">
        <v>0</v>
      </c>
      <c r="K159" s="260"/>
      <c r="L159" s="260" t="s">
        <v>898</v>
      </c>
      <c r="M159" s="260" t="s">
        <v>697</v>
      </c>
      <c r="N159" s="260" t="s">
        <v>899</v>
      </c>
      <c r="O159" s="260" t="s">
        <v>694</v>
      </c>
      <c r="P159" s="260" t="s">
        <v>1331</v>
      </c>
      <c r="Q159" s="260" t="s">
        <v>1332</v>
      </c>
      <c r="R159" s="260"/>
      <c r="S159" s="260" t="s">
        <v>1333</v>
      </c>
      <c r="T159" s="260" t="s">
        <v>1334</v>
      </c>
      <c r="U159" s="260" t="s">
        <v>24</v>
      </c>
      <c r="V159" s="260" t="s">
        <v>697</v>
      </c>
      <c r="W159" s="260" t="s">
        <v>713</v>
      </c>
      <c r="X159" s="260">
        <f t="shared" si="4"/>
        <v>10</v>
      </c>
    </row>
    <row r="160" spans="1:24" ht="192.8" customHeight="1" x14ac:dyDescent="0.25">
      <c r="A160" s="260" t="s">
        <v>285</v>
      </c>
      <c r="B160" s="260" t="s">
        <v>1335</v>
      </c>
      <c r="C160" s="260">
        <v>0</v>
      </c>
      <c r="D160" s="260">
        <v>0</v>
      </c>
      <c r="E160" s="260">
        <v>0</v>
      </c>
      <c r="F160" s="260">
        <v>1</v>
      </c>
      <c r="G160" s="260">
        <v>0</v>
      </c>
      <c r="H160" s="260">
        <v>0</v>
      </c>
      <c r="I160" s="260">
        <v>0</v>
      </c>
      <c r="J160" s="260">
        <v>0</v>
      </c>
      <c r="K160" s="260"/>
      <c r="L160" s="260" t="s">
        <v>695</v>
      </c>
      <c r="M160" s="260" t="s">
        <v>697</v>
      </c>
      <c r="N160" s="260" t="s">
        <v>899</v>
      </c>
      <c r="O160" s="260" t="s">
        <v>1336</v>
      </c>
      <c r="P160" s="260" t="s">
        <v>1336</v>
      </c>
      <c r="Q160" s="260" t="s">
        <v>1336</v>
      </c>
      <c r="R160" s="260"/>
      <c r="S160" s="260" t="s">
        <v>1337</v>
      </c>
      <c r="T160" s="260" t="s">
        <v>1338</v>
      </c>
      <c r="U160" s="260" t="s">
        <v>695</v>
      </c>
      <c r="V160" s="260" t="s">
        <v>697</v>
      </c>
      <c r="W160" s="260"/>
      <c r="X160" s="260"/>
    </row>
    <row r="161" spans="1:24" ht="185.25" customHeight="1" x14ac:dyDescent="0.25">
      <c r="A161" s="260" t="s">
        <v>287</v>
      </c>
      <c r="B161" s="260" t="s">
        <v>1339</v>
      </c>
      <c r="C161" s="260">
        <v>0</v>
      </c>
      <c r="D161" s="260">
        <v>0</v>
      </c>
      <c r="E161" s="260">
        <v>0</v>
      </c>
      <c r="F161" s="260">
        <v>1</v>
      </c>
      <c r="G161" s="260">
        <v>0</v>
      </c>
      <c r="H161" s="260">
        <v>0</v>
      </c>
      <c r="I161" s="260">
        <v>0</v>
      </c>
      <c r="J161" s="260">
        <v>1</v>
      </c>
      <c r="K161" s="260"/>
      <c r="L161" s="260" t="s">
        <v>898</v>
      </c>
      <c r="M161" s="260" t="s">
        <v>697</v>
      </c>
      <c r="N161" s="260" t="s">
        <v>899</v>
      </c>
      <c r="O161" s="260" t="s">
        <v>694</v>
      </c>
      <c r="P161" s="260" t="s">
        <v>1340</v>
      </c>
      <c r="Q161" s="260" t="s">
        <v>1341</v>
      </c>
      <c r="R161" s="260"/>
      <c r="S161" s="260" t="s">
        <v>1342</v>
      </c>
      <c r="T161" s="260" t="s">
        <v>1343</v>
      </c>
      <c r="U161" s="260" t="s">
        <v>24</v>
      </c>
      <c r="V161" s="260" t="s">
        <v>697</v>
      </c>
      <c r="W161" s="260" t="s">
        <v>722</v>
      </c>
      <c r="X161" s="260">
        <f t="shared" ref="X161:X192" si="5">IF($W161="Critical Importance",20,IF($W161="Minor Importance",5,10))</f>
        <v>5</v>
      </c>
    </row>
    <row r="162" spans="1:24" ht="171" customHeight="1" x14ac:dyDescent="0.25">
      <c r="A162" s="260" t="s">
        <v>106</v>
      </c>
      <c r="B162" s="260" t="s">
        <v>1344</v>
      </c>
      <c r="C162" s="260">
        <v>0</v>
      </c>
      <c r="D162" s="260">
        <v>1</v>
      </c>
      <c r="E162" s="260">
        <v>0</v>
      </c>
      <c r="F162" s="260">
        <v>0</v>
      </c>
      <c r="G162" s="260">
        <v>0</v>
      </c>
      <c r="H162" s="260">
        <v>0</v>
      </c>
      <c r="I162" s="260">
        <v>0</v>
      </c>
      <c r="J162" s="260">
        <v>0</v>
      </c>
      <c r="K162" s="260"/>
      <c r="L162" s="260" t="s">
        <v>762</v>
      </c>
      <c r="M162" s="260" t="s">
        <v>697</v>
      </c>
      <c r="N162" s="260" t="s">
        <v>694</v>
      </c>
      <c r="O162" s="260" t="s">
        <v>694</v>
      </c>
      <c r="P162" s="260" t="s">
        <v>694</v>
      </c>
      <c r="Q162" s="260" t="s">
        <v>694</v>
      </c>
      <c r="R162" s="260"/>
      <c r="S162" s="260" t="s">
        <v>1345</v>
      </c>
      <c r="T162" s="260" t="s">
        <v>1346</v>
      </c>
      <c r="U162" s="260" t="s">
        <v>24</v>
      </c>
      <c r="V162" s="260" t="s">
        <v>697</v>
      </c>
      <c r="W162" s="260" t="s">
        <v>764</v>
      </c>
      <c r="X162" s="260">
        <f t="shared" si="5"/>
        <v>20</v>
      </c>
    </row>
    <row r="163" spans="1:24" ht="114.05" customHeight="1" x14ac:dyDescent="0.25">
      <c r="A163" s="260" t="s">
        <v>108</v>
      </c>
      <c r="B163" s="260" t="s">
        <v>1347</v>
      </c>
      <c r="C163" s="260">
        <v>0</v>
      </c>
      <c r="D163" s="260">
        <v>1</v>
      </c>
      <c r="E163" s="260">
        <v>0</v>
      </c>
      <c r="F163" s="260">
        <v>0</v>
      </c>
      <c r="G163" s="260">
        <v>0</v>
      </c>
      <c r="H163" s="260">
        <v>0</v>
      </c>
      <c r="I163" s="260">
        <v>0</v>
      </c>
      <c r="J163" s="260">
        <v>0</v>
      </c>
      <c r="K163" s="260"/>
      <c r="L163" s="260" t="s">
        <v>762</v>
      </c>
      <c r="M163" s="260" t="s">
        <v>697</v>
      </c>
      <c r="N163" s="260" t="s">
        <v>694</v>
      </c>
      <c r="O163" s="260" t="s">
        <v>694</v>
      </c>
      <c r="P163" s="260" t="s">
        <v>1348</v>
      </c>
      <c r="Q163" s="260" t="s">
        <v>1349</v>
      </c>
      <c r="R163" s="260"/>
      <c r="S163" s="260" t="s">
        <v>1350</v>
      </c>
      <c r="T163" s="260" t="s">
        <v>1351</v>
      </c>
      <c r="U163" s="260" t="s">
        <v>24</v>
      </c>
      <c r="V163" s="260" t="s">
        <v>697</v>
      </c>
      <c r="W163" s="260" t="s">
        <v>764</v>
      </c>
      <c r="X163" s="260">
        <f t="shared" si="5"/>
        <v>20</v>
      </c>
    </row>
    <row r="164" spans="1:24" ht="114.05" customHeight="1" x14ac:dyDescent="0.25">
      <c r="A164" s="260" t="s">
        <v>109</v>
      </c>
      <c r="B164" s="260" t="s">
        <v>1352</v>
      </c>
      <c r="C164" s="260">
        <v>0</v>
      </c>
      <c r="D164" s="260">
        <v>1</v>
      </c>
      <c r="E164" s="260">
        <v>0</v>
      </c>
      <c r="F164" s="260">
        <v>0</v>
      </c>
      <c r="G164" s="260">
        <v>0</v>
      </c>
      <c r="H164" s="260">
        <v>0</v>
      </c>
      <c r="I164" s="260">
        <v>0</v>
      </c>
      <c r="J164" s="260">
        <v>0</v>
      </c>
      <c r="K164" s="260"/>
      <c r="L164" s="260" t="s">
        <v>762</v>
      </c>
      <c r="M164" s="260" t="s">
        <v>697</v>
      </c>
      <c r="N164" s="260" t="s">
        <v>694</v>
      </c>
      <c r="O164" s="260" t="s">
        <v>1353</v>
      </c>
      <c r="P164" s="260" t="s">
        <v>1353</v>
      </c>
      <c r="Q164" s="260" t="s">
        <v>1353</v>
      </c>
      <c r="R164" s="260"/>
      <c r="S164" s="260" t="s">
        <v>1354</v>
      </c>
      <c r="T164" s="260" t="s">
        <v>1355</v>
      </c>
      <c r="U164" s="260" t="s">
        <v>24</v>
      </c>
      <c r="V164" s="260" t="s">
        <v>697</v>
      </c>
      <c r="W164" s="260" t="s">
        <v>764</v>
      </c>
      <c r="X164" s="260">
        <f t="shared" si="5"/>
        <v>20</v>
      </c>
    </row>
    <row r="165" spans="1:24" ht="185.25" customHeight="1" x14ac:dyDescent="0.25">
      <c r="A165" s="260" t="s">
        <v>111</v>
      </c>
      <c r="B165" s="260" t="s">
        <v>1356</v>
      </c>
      <c r="C165" s="260">
        <v>0</v>
      </c>
      <c r="D165" s="260">
        <v>1</v>
      </c>
      <c r="E165" s="260">
        <v>0</v>
      </c>
      <c r="F165" s="260">
        <v>0</v>
      </c>
      <c r="G165" s="260">
        <v>0</v>
      </c>
      <c r="H165" s="260">
        <v>0</v>
      </c>
      <c r="I165" s="260">
        <v>0</v>
      </c>
      <c r="J165" s="260">
        <v>0</v>
      </c>
      <c r="K165" s="260"/>
      <c r="L165" s="260" t="s">
        <v>762</v>
      </c>
      <c r="M165" s="260" t="s">
        <v>697</v>
      </c>
      <c r="N165" s="260" t="s">
        <v>694</v>
      </c>
      <c r="O165" s="260" t="s">
        <v>694</v>
      </c>
      <c r="P165" s="260" t="s">
        <v>694</v>
      </c>
      <c r="Q165" s="260" t="s">
        <v>694</v>
      </c>
      <c r="R165" s="260"/>
      <c r="S165" s="260" t="s">
        <v>1144</v>
      </c>
      <c r="T165" s="260" t="s">
        <v>1145</v>
      </c>
      <c r="U165" s="260" t="s">
        <v>24</v>
      </c>
      <c r="V165" s="260" t="s">
        <v>697</v>
      </c>
      <c r="W165" s="260" t="s">
        <v>713</v>
      </c>
      <c r="X165" s="260">
        <f t="shared" si="5"/>
        <v>10</v>
      </c>
    </row>
    <row r="166" spans="1:24" ht="199.5" customHeight="1" x14ac:dyDescent="0.25">
      <c r="A166" s="260" t="s">
        <v>113</v>
      </c>
      <c r="B166" s="260" t="s">
        <v>1357</v>
      </c>
      <c r="C166" s="260">
        <v>0</v>
      </c>
      <c r="D166" s="260">
        <v>1</v>
      </c>
      <c r="E166" s="260">
        <v>0</v>
      </c>
      <c r="F166" s="260">
        <v>0</v>
      </c>
      <c r="G166" s="260">
        <v>0</v>
      </c>
      <c r="H166" s="260">
        <v>0</v>
      </c>
      <c r="I166" s="260">
        <v>0</v>
      </c>
      <c r="J166" s="260">
        <v>1</v>
      </c>
      <c r="K166" s="260"/>
      <c r="L166" s="260" t="s">
        <v>762</v>
      </c>
      <c r="M166" s="260" t="s">
        <v>697</v>
      </c>
      <c r="N166" s="260" t="s">
        <v>694</v>
      </c>
      <c r="O166" s="260" t="s">
        <v>694</v>
      </c>
      <c r="P166" s="260" t="s">
        <v>1358</v>
      </c>
      <c r="Q166" s="260" t="s">
        <v>1359</v>
      </c>
      <c r="R166" s="260"/>
      <c r="S166" s="260" t="s">
        <v>1360</v>
      </c>
      <c r="T166" s="260" t="s">
        <v>1361</v>
      </c>
      <c r="U166" s="260" t="s">
        <v>24</v>
      </c>
      <c r="V166" s="260" t="s">
        <v>697</v>
      </c>
      <c r="W166" s="260" t="s">
        <v>713</v>
      </c>
      <c r="X166" s="260">
        <f t="shared" si="5"/>
        <v>10</v>
      </c>
    </row>
    <row r="167" spans="1:24" ht="196.55" customHeight="1" x14ac:dyDescent="0.25">
      <c r="A167" s="260" t="s">
        <v>115</v>
      </c>
      <c r="B167" s="260" t="s">
        <v>1362</v>
      </c>
      <c r="C167" s="260">
        <v>0</v>
      </c>
      <c r="D167" s="260">
        <v>1</v>
      </c>
      <c r="E167" s="260">
        <v>0</v>
      </c>
      <c r="F167" s="260">
        <v>0</v>
      </c>
      <c r="G167" s="260">
        <v>0</v>
      </c>
      <c r="H167" s="260">
        <v>0</v>
      </c>
      <c r="I167" s="260">
        <v>0</v>
      </c>
      <c r="J167" s="260">
        <v>0</v>
      </c>
      <c r="K167" s="260"/>
      <c r="L167" s="260" t="s">
        <v>762</v>
      </c>
      <c r="M167" s="260" t="s">
        <v>697</v>
      </c>
      <c r="N167" s="260" t="s">
        <v>694</v>
      </c>
      <c r="O167" s="260" t="s">
        <v>694</v>
      </c>
      <c r="P167" s="260" t="s">
        <v>1363</v>
      </c>
      <c r="Q167" s="260" t="s">
        <v>1364</v>
      </c>
      <c r="R167" s="260"/>
      <c r="S167" s="260" t="s">
        <v>1365</v>
      </c>
      <c r="T167" s="260" t="s">
        <v>1366</v>
      </c>
      <c r="U167" s="260" t="s">
        <v>24</v>
      </c>
      <c r="V167" s="260" t="s">
        <v>697</v>
      </c>
      <c r="W167" s="260" t="s">
        <v>713</v>
      </c>
      <c r="X167" s="260">
        <f t="shared" si="5"/>
        <v>10</v>
      </c>
    </row>
    <row r="168" spans="1:24" ht="156.80000000000001" customHeight="1" x14ac:dyDescent="0.25">
      <c r="A168" s="260" t="s">
        <v>117</v>
      </c>
      <c r="B168" s="260" t="s">
        <v>1367</v>
      </c>
      <c r="C168" s="260">
        <v>0</v>
      </c>
      <c r="D168" s="260">
        <v>1</v>
      </c>
      <c r="E168" s="260">
        <v>0</v>
      </c>
      <c r="F168" s="260">
        <v>0</v>
      </c>
      <c r="G168" s="260">
        <v>0</v>
      </c>
      <c r="H168" s="260">
        <v>0</v>
      </c>
      <c r="I168" s="260">
        <v>0</v>
      </c>
      <c r="J168" s="260">
        <v>0</v>
      </c>
      <c r="K168" s="260"/>
      <c r="L168" s="260" t="s">
        <v>762</v>
      </c>
      <c r="M168" s="260" t="s">
        <v>697</v>
      </c>
      <c r="N168" s="260" t="s">
        <v>694</v>
      </c>
      <c r="O168" s="260" t="s">
        <v>694</v>
      </c>
      <c r="P168" s="260" t="s">
        <v>1368</v>
      </c>
      <c r="Q168" s="260" t="s">
        <v>1369</v>
      </c>
      <c r="R168" s="260"/>
      <c r="S168" s="260" t="s">
        <v>1370</v>
      </c>
      <c r="T168" s="260" t="s">
        <v>1371</v>
      </c>
      <c r="U168" s="260" t="s">
        <v>24</v>
      </c>
      <c r="V168" s="260" t="s">
        <v>697</v>
      </c>
      <c r="W168" s="260" t="s">
        <v>713</v>
      </c>
      <c r="X168" s="260">
        <f t="shared" si="5"/>
        <v>10</v>
      </c>
    </row>
    <row r="169" spans="1:24" ht="409.6" customHeight="1" x14ac:dyDescent="0.25">
      <c r="A169" s="260" t="s">
        <v>119</v>
      </c>
      <c r="B169" s="260" t="s">
        <v>1372</v>
      </c>
      <c r="C169" s="260">
        <v>0</v>
      </c>
      <c r="D169" s="260">
        <v>1</v>
      </c>
      <c r="E169" s="260">
        <v>0</v>
      </c>
      <c r="F169" s="260">
        <v>0</v>
      </c>
      <c r="G169" s="260">
        <v>0</v>
      </c>
      <c r="H169" s="260">
        <v>0</v>
      </c>
      <c r="I169" s="260">
        <v>0</v>
      </c>
      <c r="J169" s="260">
        <v>1</v>
      </c>
      <c r="K169" s="260"/>
      <c r="L169" s="260" t="s">
        <v>762</v>
      </c>
      <c r="M169" s="260" t="s">
        <v>697</v>
      </c>
      <c r="N169" s="260" t="s">
        <v>694</v>
      </c>
      <c r="O169" s="260" t="s">
        <v>694</v>
      </c>
      <c r="P169" s="260" t="s">
        <v>1373</v>
      </c>
      <c r="Q169" s="260" t="s">
        <v>1374</v>
      </c>
      <c r="R169" s="260"/>
      <c r="S169" s="260" t="s">
        <v>1375</v>
      </c>
      <c r="T169" s="260" t="s">
        <v>1376</v>
      </c>
      <c r="U169" s="260" t="s">
        <v>24</v>
      </c>
      <c r="V169" s="260" t="s">
        <v>697</v>
      </c>
      <c r="W169" s="260" t="s">
        <v>713</v>
      </c>
      <c r="X169" s="260">
        <f t="shared" si="5"/>
        <v>10</v>
      </c>
    </row>
    <row r="170" spans="1:24" ht="185.25" customHeight="1" x14ac:dyDescent="0.25">
      <c r="A170" s="260" t="s">
        <v>120</v>
      </c>
      <c r="B170" s="260" t="s">
        <v>1377</v>
      </c>
      <c r="C170" s="260">
        <v>0</v>
      </c>
      <c r="D170" s="260">
        <v>1</v>
      </c>
      <c r="E170" s="260">
        <v>0</v>
      </c>
      <c r="F170" s="260">
        <v>0</v>
      </c>
      <c r="G170" s="260">
        <v>0</v>
      </c>
      <c r="H170" s="260">
        <v>0</v>
      </c>
      <c r="I170" s="260">
        <v>0</v>
      </c>
      <c r="J170" s="260">
        <v>1</v>
      </c>
      <c r="K170" s="260"/>
      <c r="L170" s="260" t="s">
        <v>762</v>
      </c>
      <c r="M170" s="260" t="s">
        <v>697</v>
      </c>
      <c r="N170" s="260" t="s">
        <v>694</v>
      </c>
      <c r="O170" s="260" t="s">
        <v>694</v>
      </c>
      <c r="P170" s="260" t="s">
        <v>1378</v>
      </c>
      <c r="Q170" s="260" t="s">
        <v>1379</v>
      </c>
      <c r="R170" s="260"/>
      <c r="S170" s="260" t="s">
        <v>954</v>
      </c>
      <c r="T170" s="260" t="s">
        <v>955</v>
      </c>
      <c r="U170" s="260" t="s">
        <v>24</v>
      </c>
      <c r="V170" s="260" t="s">
        <v>697</v>
      </c>
      <c r="W170" s="260" t="s">
        <v>722</v>
      </c>
      <c r="X170" s="260">
        <f t="shared" si="5"/>
        <v>5</v>
      </c>
    </row>
    <row r="171" spans="1:24" ht="114.05" customHeight="1" x14ac:dyDescent="0.25">
      <c r="A171" s="260" t="s">
        <v>122</v>
      </c>
      <c r="B171" s="260" t="s">
        <v>1380</v>
      </c>
      <c r="C171" s="260">
        <v>0</v>
      </c>
      <c r="D171" s="260">
        <v>1</v>
      </c>
      <c r="E171" s="260">
        <v>0</v>
      </c>
      <c r="F171" s="260">
        <v>0</v>
      </c>
      <c r="G171" s="260">
        <v>0</v>
      </c>
      <c r="H171" s="260">
        <v>0</v>
      </c>
      <c r="I171" s="260">
        <v>0</v>
      </c>
      <c r="J171" s="260">
        <v>0</v>
      </c>
      <c r="K171" s="260"/>
      <c r="L171" s="260" t="s">
        <v>762</v>
      </c>
      <c r="M171" s="260" t="s">
        <v>697</v>
      </c>
      <c r="N171" s="260" t="s">
        <v>694</v>
      </c>
      <c r="O171" s="260" t="s">
        <v>694</v>
      </c>
      <c r="P171" s="260" t="s">
        <v>1381</v>
      </c>
      <c r="Q171" s="260" t="s">
        <v>1382</v>
      </c>
      <c r="R171" s="260"/>
      <c r="S171" s="260" t="s">
        <v>1354</v>
      </c>
      <c r="T171" s="260" t="s">
        <v>1355</v>
      </c>
      <c r="U171" s="260" t="s">
        <v>24</v>
      </c>
      <c r="V171" s="260" t="s">
        <v>697</v>
      </c>
      <c r="W171" s="260" t="s">
        <v>722</v>
      </c>
      <c r="X171" s="260">
        <f t="shared" si="5"/>
        <v>5</v>
      </c>
    </row>
    <row r="172" spans="1:24" ht="240.05" customHeight="1" x14ac:dyDescent="0.25">
      <c r="A172" s="260" t="s">
        <v>124</v>
      </c>
      <c r="B172" s="260" t="s">
        <v>1383</v>
      </c>
      <c r="C172" s="260">
        <v>0</v>
      </c>
      <c r="D172" s="260">
        <v>1</v>
      </c>
      <c r="E172" s="260">
        <v>0</v>
      </c>
      <c r="F172" s="260">
        <v>0</v>
      </c>
      <c r="G172" s="260">
        <v>0</v>
      </c>
      <c r="H172" s="260">
        <v>0</v>
      </c>
      <c r="I172" s="260">
        <v>0</v>
      </c>
      <c r="J172" s="260">
        <v>1</v>
      </c>
      <c r="K172" s="260"/>
      <c r="L172" s="260" t="s">
        <v>762</v>
      </c>
      <c r="M172" s="260" t="s">
        <v>697</v>
      </c>
      <c r="N172" s="260" t="s">
        <v>694</v>
      </c>
      <c r="O172" s="260" t="s">
        <v>694</v>
      </c>
      <c r="P172" s="260" t="s">
        <v>1384</v>
      </c>
      <c r="Q172" s="260" t="s">
        <v>1385</v>
      </c>
      <c r="R172" s="260"/>
      <c r="S172" s="260" t="s">
        <v>1386</v>
      </c>
      <c r="T172" s="260" t="s">
        <v>1387</v>
      </c>
      <c r="U172" s="260" t="s">
        <v>24</v>
      </c>
      <c r="V172" s="260" t="s">
        <v>697</v>
      </c>
      <c r="W172" s="260" t="s">
        <v>722</v>
      </c>
      <c r="X172" s="260">
        <f t="shared" si="5"/>
        <v>5</v>
      </c>
    </row>
    <row r="173" spans="1:24" ht="243" customHeight="1" x14ac:dyDescent="0.25">
      <c r="A173" s="260" t="s">
        <v>126</v>
      </c>
      <c r="B173" s="260" t="s">
        <v>1388</v>
      </c>
      <c r="C173" s="260">
        <v>0</v>
      </c>
      <c r="D173" s="260">
        <v>1</v>
      </c>
      <c r="E173" s="260">
        <v>0</v>
      </c>
      <c r="F173" s="260">
        <v>0</v>
      </c>
      <c r="G173" s="260">
        <v>0</v>
      </c>
      <c r="H173" s="260">
        <v>0</v>
      </c>
      <c r="I173" s="260">
        <v>0</v>
      </c>
      <c r="J173" s="260">
        <v>1</v>
      </c>
      <c r="K173" s="260"/>
      <c r="L173" s="260" t="s">
        <v>762</v>
      </c>
      <c r="M173" s="260" t="s">
        <v>697</v>
      </c>
      <c r="N173" s="260" t="s">
        <v>694</v>
      </c>
      <c r="O173" s="260" t="s">
        <v>694</v>
      </c>
      <c r="P173" s="260" t="s">
        <v>1389</v>
      </c>
      <c r="Q173" s="260" t="s">
        <v>1390</v>
      </c>
      <c r="R173" s="260"/>
      <c r="S173" s="260" t="s">
        <v>1386</v>
      </c>
      <c r="T173" s="260" t="s">
        <v>1387</v>
      </c>
      <c r="U173" s="260" t="s">
        <v>24</v>
      </c>
      <c r="V173" s="260" t="s">
        <v>697</v>
      </c>
      <c r="W173" s="260" t="s">
        <v>722</v>
      </c>
      <c r="X173" s="260">
        <f t="shared" si="5"/>
        <v>5</v>
      </c>
    </row>
    <row r="174" spans="1:24" ht="199.5" customHeight="1" x14ac:dyDescent="0.25">
      <c r="A174" s="260" t="s">
        <v>128</v>
      </c>
      <c r="B174" s="260" t="s">
        <v>1391</v>
      </c>
      <c r="C174" s="260">
        <v>0</v>
      </c>
      <c r="D174" s="260">
        <v>1</v>
      </c>
      <c r="E174" s="260">
        <v>0</v>
      </c>
      <c r="F174" s="260">
        <v>0</v>
      </c>
      <c r="G174" s="260">
        <v>0</v>
      </c>
      <c r="H174" s="260">
        <v>0</v>
      </c>
      <c r="I174" s="260">
        <v>0</v>
      </c>
      <c r="J174" s="260">
        <v>0</v>
      </c>
      <c r="K174" s="260"/>
      <c r="L174" s="260" t="s">
        <v>762</v>
      </c>
      <c r="M174" s="260" t="s">
        <v>697</v>
      </c>
      <c r="N174" s="260" t="s">
        <v>694</v>
      </c>
      <c r="O174" s="260" t="s">
        <v>694</v>
      </c>
      <c r="P174" s="260" t="s">
        <v>1392</v>
      </c>
      <c r="Q174" s="260" t="s">
        <v>1393</v>
      </c>
      <c r="R174" s="260"/>
      <c r="S174" s="260" t="s">
        <v>1394</v>
      </c>
      <c r="T174" s="260" t="s">
        <v>1395</v>
      </c>
      <c r="U174" s="260" t="s">
        <v>24</v>
      </c>
      <c r="V174" s="260" t="s">
        <v>697</v>
      </c>
      <c r="W174" s="260" t="s">
        <v>722</v>
      </c>
      <c r="X174" s="260">
        <f t="shared" si="5"/>
        <v>5</v>
      </c>
    </row>
    <row r="175" spans="1:24" ht="206.2" customHeight="1" x14ac:dyDescent="0.25">
      <c r="A175" s="260" t="s">
        <v>130</v>
      </c>
      <c r="B175" s="260" t="s">
        <v>1396</v>
      </c>
      <c r="C175" s="260">
        <v>0</v>
      </c>
      <c r="D175" s="260">
        <v>1</v>
      </c>
      <c r="E175" s="260">
        <v>0</v>
      </c>
      <c r="F175" s="260">
        <v>0</v>
      </c>
      <c r="G175" s="260">
        <v>0</v>
      </c>
      <c r="H175" s="260">
        <v>0</v>
      </c>
      <c r="I175" s="260">
        <v>0</v>
      </c>
      <c r="J175" s="260">
        <v>1</v>
      </c>
      <c r="K175" s="260"/>
      <c r="L175" s="260" t="s">
        <v>762</v>
      </c>
      <c r="M175" s="260" t="s">
        <v>697</v>
      </c>
      <c r="N175" s="260" t="s">
        <v>694</v>
      </c>
      <c r="O175" s="260" t="s">
        <v>694</v>
      </c>
      <c r="P175" s="260" t="s">
        <v>1397</v>
      </c>
      <c r="Q175" s="260" t="s">
        <v>1398</v>
      </c>
      <c r="R175" s="260"/>
      <c r="S175" s="260" t="s">
        <v>1399</v>
      </c>
      <c r="T175" s="260" t="s">
        <v>1400</v>
      </c>
      <c r="U175" s="260" t="s">
        <v>24</v>
      </c>
      <c r="V175" s="260" t="s">
        <v>697</v>
      </c>
      <c r="W175" s="260" t="s">
        <v>722</v>
      </c>
      <c r="X175" s="260">
        <f t="shared" si="5"/>
        <v>5</v>
      </c>
    </row>
    <row r="176" spans="1:24" ht="127.5" customHeight="1" x14ac:dyDescent="0.25">
      <c r="A176" s="260" t="s">
        <v>132</v>
      </c>
      <c r="B176" s="260" t="s">
        <v>1401</v>
      </c>
      <c r="C176" s="260">
        <v>0</v>
      </c>
      <c r="D176" s="260">
        <v>1</v>
      </c>
      <c r="E176" s="260">
        <v>0</v>
      </c>
      <c r="F176" s="260">
        <v>0</v>
      </c>
      <c r="G176" s="260">
        <v>0</v>
      </c>
      <c r="H176" s="260">
        <v>0</v>
      </c>
      <c r="I176" s="260">
        <v>0</v>
      </c>
      <c r="J176" s="260">
        <v>1</v>
      </c>
      <c r="K176" s="260"/>
      <c r="L176" s="260" t="s">
        <v>762</v>
      </c>
      <c r="M176" s="260" t="s">
        <v>697</v>
      </c>
      <c r="N176" s="260" t="s">
        <v>694</v>
      </c>
      <c r="O176" s="260" t="s">
        <v>694</v>
      </c>
      <c r="P176" s="260" t="s">
        <v>1402</v>
      </c>
      <c r="Q176" s="260" t="s">
        <v>1403</v>
      </c>
      <c r="R176" s="263" t="s">
        <v>862</v>
      </c>
      <c r="S176" s="260" t="s">
        <v>1404</v>
      </c>
      <c r="T176" s="260" t="s">
        <v>1405</v>
      </c>
      <c r="U176" s="260" t="s">
        <v>24</v>
      </c>
      <c r="V176" s="260" t="s">
        <v>697</v>
      </c>
      <c r="W176" s="260" t="s">
        <v>722</v>
      </c>
      <c r="X176" s="260">
        <f t="shared" si="5"/>
        <v>5</v>
      </c>
    </row>
    <row r="177" spans="1:24" ht="285.05" customHeight="1" x14ac:dyDescent="0.25">
      <c r="A177" s="260" t="s">
        <v>289</v>
      </c>
      <c r="B177" s="260" t="s">
        <v>1406</v>
      </c>
      <c r="C177" s="260">
        <v>0</v>
      </c>
      <c r="D177" s="260">
        <v>0</v>
      </c>
      <c r="E177" s="260">
        <v>0</v>
      </c>
      <c r="F177" s="260">
        <v>1</v>
      </c>
      <c r="G177" s="260">
        <v>0</v>
      </c>
      <c r="H177" s="260">
        <v>0</v>
      </c>
      <c r="I177" s="260">
        <v>0</v>
      </c>
      <c r="J177" s="260">
        <v>1</v>
      </c>
      <c r="K177" s="260"/>
      <c r="L177" s="260" t="s">
        <v>898</v>
      </c>
      <c r="M177" s="260" t="s">
        <v>697</v>
      </c>
      <c r="N177" s="260" t="s">
        <v>899</v>
      </c>
      <c r="O177" s="260" t="s">
        <v>694</v>
      </c>
      <c r="P177" s="260" t="s">
        <v>1407</v>
      </c>
      <c r="Q177" s="260" t="s">
        <v>1408</v>
      </c>
      <c r="R177" s="260"/>
      <c r="S177" s="260" t="s">
        <v>1409</v>
      </c>
      <c r="T177" s="260" t="s">
        <v>1410</v>
      </c>
      <c r="U177" s="260" t="s">
        <v>24</v>
      </c>
      <c r="V177" s="260" t="s">
        <v>697</v>
      </c>
      <c r="W177" s="260" t="s">
        <v>713</v>
      </c>
      <c r="X177" s="260">
        <f t="shared" si="5"/>
        <v>10</v>
      </c>
    </row>
    <row r="178" spans="1:24" ht="221.25" customHeight="1" x14ac:dyDescent="0.25">
      <c r="A178" s="260" t="s">
        <v>291</v>
      </c>
      <c r="B178" s="260" t="s">
        <v>1411</v>
      </c>
      <c r="C178" s="260">
        <v>0</v>
      </c>
      <c r="D178" s="260">
        <v>0</v>
      </c>
      <c r="E178" s="260">
        <v>0</v>
      </c>
      <c r="F178" s="260">
        <v>1</v>
      </c>
      <c r="G178" s="260">
        <v>0</v>
      </c>
      <c r="H178" s="260">
        <v>0</v>
      </c>
      <c r="I178" s="260">
        <v>0</v>
      </c>
      <c r="J178" s="260">
        <v>1</v>
      </c>
      <c r="K178" s="260"/>
      <c r="L178" s="260" t="s">
        <v>898</v>
      </c>
      <c r="M178" s="260" t="s">
        <v>697</v>
      </c>
      <c r="N178" s="260" t="s">
        <v>899</v>
      </c>
      <c r="O178" s="260" t="s">
        <v>694</v>
      </c>
      <c r="P178" s="260" t="s">
        <v>1412</v>
      </c>
      <c r="Q178" s="260" t="s">
        <v>1413</v>
      </c>
      <c r="R178" s="260"/>
      <c r="S178" s="260" t="s">
        <v>1414</v>
      </c>
      <c r="T178" s="260" t="s">
        <v>1410</v>
      </c>
      <c r="U178" s="260" t="s">
        <v>24</v>
      </c>
      <c r="V178" s="260" t="s">
        <v>697</v>
      </c>
      <c r="W178" s="260" t="s">
        <v>722</v>
      </c>
      <c r="X178" s="260">
        <f t="shared" si="5"/>
        <v>5</v>
      </c>
    </row>
    <row r="179" spans="1:24" ht="171" customHeight="1" x14ac:dyDescent="0.25">
      <c r="A179" s="260" t="s">
        <v>293</v>
      </c>
      <c r="B179" s="260" t="s">
        <v>1415</v>
      </c>
      <c r="C179" s="260">
        <v>0</v>
      </c>
      <c r="D179" s="260">
        <v>0</v>
      </c>
      <c r="E179" s="260">
        <v>0</v>
      </c>
      <c r="F179" s="260">
        <v>1</v>
      </c>
      <c r="G179" s="260">
        <v>0</v>
      </c>
      <c r="H179" s="260">
        <v>0</v>
      </c>
      <c r="I179" s="260">
        <v>0</v>
      </c>
      <c r="J179" s="260">
        <v>1</v>
      </c>
      <c r="K179" s="260"/>
      <c r="L179" s="260" t="s">
        <v>898</v>
      </c>
      <c r="M179" s="260" t="s">
        <v>697</v>
      </c>
      <c r="N179" s="260" t="s">
        <v>899</v>
      </c>
      <c r="O179" s="260" t="s">
        <v>694</v>
      </c>
      <c r="P179" s="260" t="s">
        <v>1416</v>
      </c>
      <c r="Q179" s="260" t="s">
        <v>1417</v>
      </c>
      <c r="R179" s="260"/>
      <c r="S179" s="260" t="s">
        <v>1418</v>
      </c>
      <c r="T179" s="260" t="s">
        <v>1419</v>
      </c>
      <c r="U179" s="260" t="s">
        <v>24</v>
      </c>
      <c r="V179" s="260" t="s">
        <v>697</v>
      </c>
      <c r="W179" s="260" t="s">
        <v>722</v>
      </c>
      <c r="X179" s="260">
        <f t="shared" si="5"/>
        <v>5</v>
      </c>
    </row>
    <row r="180" spans="1:24" ht="271" customHeight="1" x14ac:dyDescent="0.25">
      <c r="A180" s="260" t="s">
        <v>295</v>
      </c>
      <c r="B180" s="260" t="s">
        <v>1420</v>
      </c>
      <c r="C180" s="260">
        <v>0</v>
      </c>
      <c r="D180" s="260">
        <v>0</v>
      </c>
      <c r="E180" s="260">
        <v>0</v>
      </c>
      <c r="F180" s="260">
        <v>1</v>
      </c>
      <c r="G180" s="260">
        <v>0</v>
      </c>
      <c r="H180" s="260">
        <v>0</v>
      </c>
      <c r="I180" s="260">
        <v>0</v>
      </c>
      <c r="J180" s="260">
        <v>1</v>
      </c>
      <c r="K180" s="260"/>
      <c r="L180" s="260" t="s">
        <v>898</v>
      </c>
      <c r="M180" s="260" t="s">
        <v>694</v>
      </c>
      <c r="N180" s="260" t="s">
        <v>899</v>
      </c>
      <c r="O180" s="260" t="s">
        <v>694</v>
      </c>
      <c r="P180" s="260" t="s">
        <v>1421</v>
      </c>
      <c r="Q180" s="260" t="s">
        <v>1422</v>
      </c>
      <c r="R180" s="260"/>
      <c r="S180" s="260" t="s">
        <v>1423</v>
      </c>
      <c r="T180" s="260" t="s">
        <v>1376</v>
      </c>
      <c r="U180" s="260" t="s">
        <v>24</v>
      </c>
      <c r="V180" s="260" t="s">
        <v>694</v>
      </c>
      <c r="W180" s="260" t="s">
        <v>722</v>
      </c>
      <c r="X180" s="260">
        <f t="shared" si="5"/>
        <v>5</v>
      </c>
    </row>
    <row r="181" spans="1:24" ht="224.2" customHeight="1" x14ac:dyDescent="0.25">
      <c r="A181" s="260" t="s">
        <v>297</v>
      </c>
      <c r="B181" s="260" t="s">
        <v>1424</v>
      </c>
      <c r="C181" s="260">
        <v>0</v>
      </c>
      <c r="D181" s="260">
        <v>0</v>
      </c>
      <c r="E181" s="260">
        <v>0</v>
      </c>
      <c r="F181" s="260">
        <v>1</v>
      </c>
      <c r="G181" s="260">
        <v>0</v>
      </c>
      <c r="H181" s="260">
        <v>0</v>
      </c>
      <c r="I181" s="260">
        <v>0</v>
      </c>
      <c r="J181" s="260">
        <v>0</v>
      </c>
      <c r="K181" s="260"/>
      <c r="L181" s="260" t="s">
        <v>898</v>
      </c>
      <c r="M181" s="260" t="s">
        <v>697</v>
      </c>
      <c r="N181" s="260" t="s">
        <v>899</v>
      </c>
      <c r="O181" s="260" t="s">
        <v>694</v>
      </c>
      <c r="P181" s="260" t="s">
        <v>1425</v>
      </c>
      <c r="Q181" s="260" t="s">
        <v>1426</v>
      </c>
      <c r="R181" s="260"/>
      <c r="S181" s="260" t="s">
        <v>1427</v>
      </c>
      <c r="T181" s="260" t="s">
        <v>1428</v>
      </c>
      <c r="U181" s="260" t="s">
        <v>24</v>
      </c>
      <c r="V181" s="260" t="s">
        <v>697</v>
      </c>
      <c r="W181" s="260" t="s">
        <v>764</v>
      </c>
      <c r="X181" s="260">
        <f t="shared" si="5"/>
        <v>20</v>
      </c>
    </row>
    <row r="182" spans="1:24" ht="142.55000000000001" customHeight="1" x14ac:dyDescent="0.25">
      <c r="A182" s="260" t="s">
        <v>299</v>
      </c>
      <c r="B182" s="260" t="s">
        <v>1429</v>
      </c>
      <c r="C182" s="260">
        <v>0</v>
      </c>
      <c r="D182" s="260">
        <v>0</v>
      </c>
      <c r="E182" s="260">
        <v>0</v>
      </c>
      <c r="F182" s="260">
        <v>1</v>
      </c>
      <c r="G182" s="260">
        <v>0</v>
      </c>
      <c r="H182" s="260">
        <v>0</v>
      </c>
      <c r="I182" s="260">
        <v>0</v>
      </c>
      <c r="J182" s="260">
        <v>1</v>
      </c>
      <c r="K182" s="260"/>
      <c r="L182" s="260" t="s">
        <v>898</v>
      </c>
      <c r="M182" s="260" t="s">
        <v>697</v>
      </c>
      <c r="N182" s="260" t="s">
        <v>899</v>
      </c>
      <c r="O182" s="260" t="s">
        <v>694</v>
      </c>
      <c r="P182" s="260" t="s">
        <v>1430</v>
      </c>
      <c r="Q182" s="260" t="s">
        <v>1431</v>
      </c>
      <c r="R182" s="260"/>
      <c r="S182" s="260" t="s">
        <v>1432</v>
      </c>
      <c r="T182" s="260" t="s">
        <v>1433</v>
      </c>
      <c r="U182" s="260" t="s">
        <v>24</v>
      </c>
      <c r="V182" s="260" t="s">
        <v>697</v>
      </c>
      <c r="W182" s="260" t="s">
        <v>764</v>
      </c>
      <c r="X182" s="260">
        <f t="shared" si="5"/>
        <v>20</v>
      </c>
    </row>
    <row r="183" spans="1:24" ht="171" customHeight="1" x14ac:dyDescent="0.25">
      <c r="A183" s="260" t="s">
        <v>301</v>
      </c>
      <c r="B183" s="260" t="s">
        <v>1434</v>
      </c>
      <c r="C183" s="260">
        <v>0</v>
      </c>
      <c r="D183" s="260">
        <v>0</v>
      </c>
      <c r="E183" s="260">
        <v>0</v>
      </c>
      <c r="F183" s="260">
        <v>1</v>
      </c>
      <c r="G183" s="260">
        <v>0</v>
      </c>
      <c r="H183" s="260">
        <v>0</v>
      </c>
      <c r="I183" s="260">
        <v>0</v>
      </c>
      <c r="J183" s="260">
        <v>1</v>
      </c>
      <c r="K183" s="260"/>
      <c r="L183" s="260" t="s">
        <v>898</v>
      </c>
      <c r="M183" s="260" t="s">
        <v>697</v>
      </c>
      <c r="N183" s="260" t="s">
        <v>899</v>
      </c>
      <c r="O183" s="260" t="s">
        <v>694</v>
      </c>
      <c r="P183" s="260" t="s">
        <v>1435</v>
      </c>
      <c r="Q183" s="260" t="s">
        <v>1436</v>
      </c>
      <c r="R183" s="260"/>
      <c r="S183" s="260" t="s">
        <v>1437</v>
      </c>
      <c r="T183" s="260" t="s">
        <v>1438</v>
      </c>
      <c r="U183" s="260" t="s">
        <v>24</v>
      </c>
      <c r="V183" s="260" t="s">
        <v>697</v>
      </c>
      <c r="W183" s="260" t="s">
        <v>764</v>
      </c>
      <c r="X183" s="260">
        <f t="shared" si="5"/>
        <v>20</v>
      </c>
    </row>
    <row r="184" spans="1:24" ht="289.5" customHeight="1" x14ac:dyDescent="0.25">
      <c r="A184" s="260" t="s">
        <v>303</v>
      </c>
      <c r="B184" s="260" t="s">
        <v>1439</v>
      </c>
      <c r="C184" s="260">
        <v>0</v>
      </c>
      <c r="D184" s="260">
        <v>0</v>
      </c>
      <c r="E184" s="260">
        <v>0</v>
      </c>
      <c r="F184" s="260">
        <v>1</v>
      </c>
      <c r="G184" s="260">
        <v>0</v>
      </c>
      <c r="H184" s="260">
        <v>0</v>
      </c>
      <c r="I184" s="260">
        <v>0</v>
      </c>
      <c r="J184" s="260">
        <v>1</v>
      </c>
      <c r="K184" s="260"/>
      <c r="L184" s="260" t="s">
        <v>898</v>
      </c>
      <c r="M184" s="260" t="s">
        <v>697</v>
      </c>
      <c r="N184" s="260" t="s">
        <v>899</v>
      </c>
      <c r="O184" s="260" t="s">
        <v>694</v>
      </c>
      <c r="P184" s="260" t="s">
        <v>1440</v>
      </c>
      <c r="Q184" s="260" t="s">
        <v>1441</v>
      </c>
      <c r="R184" s="260"/>
      <c r="S184" s="260" t="s">
        <v>1442</v>
      </c>
      <c r="T184" s="260" t="s">
        <v>1443</v>
      </c>
      <c r="U184" s="260" t="s">
        <v>24</v>
      </c>
      <c r="V184" s="260" t="s">
        <v>697</v>
      </c>
      <c r="W184" s="260" t="s">
        <v>713</v>
      </c>
      <c r="X184" s="260">
        <f t="shared" si="5"/>
        <v>10</v>
      </c>
    </row>
    <row r="185" spans="1:24" ht="296.2" customHeight="1" x14ac:dyDescent="0.25">
      <c r="A185" s="260" t="s">
        <v>305</v>
      </c>
      <c r="B185" s="260" t="s">
        <v>1444</v>
      </c>
      <c r="C185" s="260">
        <v>0</v>
      </c>
      <c r="D185" s="260">
        <v>0</v>
      </c>
      <c r="E185" s="260">
        <v>0</v>
      </c>
      <c r="F185" s="260">
        <v>1</v>
      </c>
      <c r="G185" s="260">
        <v>0</v>
      </c>
      <c r="H185" s="260">
        <v>0</v>
      </c>
      <c r="I185" s="260">
        <v>0</v>
      </c>
      <c r="J185" s="260">
        <v>0</v>
      </c>
      <c r="K185" s="260"/>
      <c r="L185" s="260" t="s">
        <v>898</v>
      </c>
      <c r="M185" s="260" t="s">
        <v>697</v>
      </c>
      <c r="N185" s="260" t="s">
        <v>899</v>
      </c>
      <c r="O185" s="260" t="s">
        <v>1445</v>
      </c>
      <c r="P185" s="260" t="s">
        <v>1445</v>
      </c>
      <c r="Q185" s="260" t="s">
        <v>1445</v>
      </c>
      <c r="R185" s="260"/>
      <c r="S185" s="260" t="s">
        <v>1446</v>
      </c>
      <c r="T185" s="260" t="s">
        <v>1447</v>
      </c>
      <c r="U185" s="260" t="s">
        <v>24</v>
      </c>
      <c r="V185" s="260" t="s">
        <v>697</v>
      </c>
      <c r="W185" s="260" t="s">
        <v>713</v>
      </c>
      <c r="X185" s="260">
        <f t="shared" si="5"/>
        <v>10</v>
      </c>
    </row>
    <row r="186" spans="1:24" ht="299.95" customHeight="1" x14ac:dyDescent="0.25">
      <c r="A186" s="260" t="s">
        <v>307</v>
      </c>
      <c r="B186" s="260" t="s">
        <v>1448</v>
      </c>
      <c r="C186" s="260">
        <v>0</v>
      </c>
      <c r="D186" s="260">
        <v>0</v>
      </c>
      <c r="E186" s="260">
        <v>0</v>
      </c>
      <c r="F186" s="260">
        <v>1</v>
      </c>
      <c r="G186" s="260">
        <v>0</v>
      </c>
      <c r="H186" s="260">
        <v>0</v>
      </c>
      <c r="I186" s="260">
        <v>0</v>
      </c>
      <c r="J186" s="260">
        <v>1</v>
      </c>
      <c r="K186" s="260"/>
      <c r="L186" s="260" t="s">
        <v>898</v>
      </c>
      <c r="M186" s="260" t="s">
        <v>697</v>
      </c>
      <c r="N186" s="260" t="s">
        <v>899</v>
      </c>
      <c r="O186" s="260" t="s">
        <v>694</v>
      </c>
      <c r="P186" s="260" t="s">
        <v>1449</v>
      </c>
      <c r="Q186" s="260" t="s">
        <v>1450</v>
      </c>
      <c r="R186" s="260"/>
      <c r="S186" s="260" t="s">
        <v>1451</v>
      </c>
      <c r="T186" s="260" t="s">
        <v>1452</v>
      </c>
      <c r="U186" s="260" t="s">
        <v>24</v>
      </c>
      <c r="V186" s="260" t="s">
        <v>697</v>
      </c>
      <c r="W186" s="260" t="s">
        <v>722</v>
      </c>
      <c r="X186" s="260">
        <f t="shared" si="5"/>
        <v>5</v>
      </c>
    </row>
    <row r="187" spans="1:24" ht="77.099999999999994" customHeight="1" x14ac:dyDescent="0.25">
      <c r="A187" s="260" t="s">
        <v>348</v>
      </c>
      <c r="B187" s="260" t="s">
        <v>1453</v>
      </c>
      <c r="C187" s="260">
        <v>0</v>
      </c>
      <c r="D187" s="260">
        <v>0</v>
      </c>
      <c r="E187" s="260">
        <v>0</v>
      </c>
      <c r="F187" s="260">
        <v>0</v>
      </c>
      <c r="G187" s="260">
        <v>0</v>
      </c>
      <c r="H187" s="260">
        <v>1</v>
      </c>
      <c r="I187" s="260">
        <v>0</v>
      </c>
      <c r="J187" s="260">
        <v>1</v>
      </c>
      <c r="K187" s="260"/>
      <c r="L187" s="260" t="s">
        <v>1454</v>
      </c>
      <c r="M187" s="260" t="s">
        <v>697</v>
      </c>
      <c r="N187" s="260" t="s">
        <v>1455</v>
      </c>
      <c r="O187" s="260" t="s">
        <v>1456</v>
      </c>
      <c r="P187" s="260" t="s">
        <v>1456</v>
      </c>
      <c r="Q187" s="260" t="s">
        <v>1456</v>
      </c>
      <c r="R187" s="260"/>
      <c r="S187" s="260" t="s">
        <v>1457</v>
      </c>
      <c r="T187" s="260" t="s">
        <v>1458</v>
      </c>
      <c r="U187" s="260" t="s">
        <v>24</v>
      </c>
      <c r="V187" s="260" t="s">
        <v>697</v>
      </c>
      <c r="W187" s="260" t="s">
        <v>764</v>
      </c>
      <c r="X187" s="260">
        <f t="shared" si="5"/>
        <v>20</v>
      </c>
    </row>
    <row r="188" spans="1:24" ht="77.099999999999994" customHeight="1" x14ac:dyDescent="0.25">
      <c r="A188" s="260" t="s">
        <v>349</v>
      </c>
      <c r="B188" s="260" t="s">
        <v>1459</v>
      </c>
      <c r="C188" s="260">
        <v>0</v>
      </c>
      <c r="D188" s="260">
        <v>0</v>
      </c>
      <c r="E188" s="260">
        <v>0</v>
      </c>
      <c r="F188" s="260">
        <v>0</v>
      </c>
      <c r="G188" s="260">
        <v>0</v>
      </c>
      <c r="H188" s="260">
        <v>1</v>
      </c>
      <c r="I188" s="260">
        <v>0</v>
      </c>
      <c r="J188" s="260">
        <v>1</v>
      </c>
      <c r="K188" s="260"/>
      <c r="L188" s="260" t="s">
        <v>1454</v>
      </c>
      <c r="M188" s="260" t="s">
        <v>697</v>
      </c>
      <c r="N188" s="260" t="s">
        <v>1455</v>
      </c>
      <c r="O188" s="260" t="s">
        <v>1456</v>
      </c>
      <c r="P188" s="260" t="s">
        <v>1456</v>
      </c>
      <c r="Q188" s="260" t="s">
        <v>1456</v>
      </c>
      <c r="R188" s="260"/>
      <c r="S188" s="260" t="s">
        <v>1457</v>
      </c>
      <c r="T188" s="260" t="s">
        <v>1458</v>
      </c>
      <c r="U188" s="260" t="s">
        <v>24</v>
      </c>
      <c r="V188" s="260" t="s">
        <v>697</v>
      </c>
      <c r="W188" s="260" t="s">
        <v>764</v>
      </c>
      <c r="X188" s="260">
        <f t="shared" si="5"/>
        <v>20</v>
      </c>
    </row>
    <row r="189" spans="1:24" ht="77.099999999999994" customHeight="1" x14ac:dyDescent="0.25">
      <c r="A189" s="260" t="s">
        <v>350</v>
      </c>
      <c r="B189" s="260" t="s">
        <v>1460</v>
      </c>
      <c r="C189" s="260">
        <v>0</v>
      </c>
      <c r="D189" s="260">
        <v>0</v>
      </c>
      <c r="E189" s="260">
        <v>0</v>
      </c>
      <c r="F189" s="260">
        <v>0</v>
      </c>
      <c r="G189" s="260">
        <v>0</v>
      </c>
      <c r="H189" s="260">
        <v>1</v>
      </c>
      <c r="I189" s="260">
        <v>0</v>
      </c>
      <c r="J189" s="260">
        <v>1</v>
      </c>
      <c r="K189" s="260"/>
      <c r="L189" s="260" t="s">
        <v>1454</v>
      </c>
      <c r="M189" s="260" t="s">
        <v>697</v>
      </c>
      <c r="N189" s="260" t="s">
        <v>1455</v>
      </c>
      <c r="O189" s="260" t="s">
        <v>1456</v>
      </c>
      <c r="P189" s="260" t="s">
        <v>1456</v>
      </c>
      <c r="Q189" s="260" t="s">
        <v>1456</v>
      </c>
      <c r="R189" s="260"/>
      <c r="S189" s="260" t="s">
        <v>1457</v>
      </c>
      <c r="T189" s="260" t="s">
        <v>1458</v>
      </c>
      <c r="U189" s="260" t="s">
        <v>24</v>
      </c>
      <c r="V189" s="260" t="s">
        <v>697</v>
      </c>
      <c r="W189" s="260" t="s">
        <v>764</v>
      </c>
      <c r="X189" s="260">
        <f t="shared" si="5"/>
        <v>20</v>
      </c>
    </row>
    <row r="190" spans="1:24" ht="77.099999999999994" customHeight="1" x14ac:dyDescent="0.25">
      <c r="A190" s="260" t="s">
        <v>351</v>
      </c>
      <c r="B190" s="260" t="s">
        <v>1461</v>
      </c>
      <c r="C190" s="260">
        <v>0</v>
      </c>
      <c r="D190" s="260">
        <v>0</v>
      </c>
      <c r="E190" s="260">
        <v>0</v>
      </c>
      <c r="F190" s="260">
        <v>0</v>
      </c>
      <c r="G190" s="260">
        <v>0</v>
      </c>
      <c r="H190" s="260">
        <v>1</v>
      </c>
      <c r="I190" s="260">
        <v>0</v>
      </c>
      <c r="J190" s="260">
        <v>1</v>
      </c>
      <c r="K190" s="260"/>
      <c r="L190" s="260" t="s">
        <v>1454</v>
      </c>
      <c r="M190" s="260" t="s">
        <v>697</v>
      </c>
      <c r="N190" s="260" t="s">
        <v>1455</v>
      </c>
      <c r="O190" s="260" t="s">
        <v>1456</v>
      </c>
      <c r="P190" s="260" t="s">
        <v>1456</v>
      </c>
      <c r="Q190" s="260" t="s">
        <v>1456</v>
      </c>
      <c r="R190" s="260"/>
      <c r="S190" s="260" t="s">
        <v>1457</v>
      </c>
      <c r="T190" s="260" t="s">
        <v>1458</v>
      </c>
      <c r="U190" s="260" t="s">
        <v>24</v>
      </c>
      <c r="V190" s="260" t="s">
        <v>697</v>
      </c>
      <c r="W190" s="260" t="s">
        <v>764</v>
      </c>
      <c r="X190" s="260">
        <f t="shared" si="5"/>
        <v>20</v>
      </c>
    </row>
    <row r="191" spans="1:24" ht="77.099999999999994" customHeight="1" x14ac:dyDescent="0.25">
      <c r="A191" s="260" t="s">
        <v>352</v>
      </c>
      <c r="B191" s="260" t="s">
        <v>1462</v>
      </c>
      <c r="C191" s="260">
        <v>0</v>
      </c>
      <c r="D191" s="260">
        <v>0</v>
      </c>
      <c r="E191" s="260">
        <v>0</v>
      </c>
      <c r="F191" s="260">
        <v>0</v>
      </c>
      <c r="G191" s="260">
        <v>0</v>
      </c>
      <c r="H191" s="260">
        <v>1</v>
      </c>
      <c r="I191" s="260">
        <v>0</v>
      </c>
      <c r="J191" s="260">
        <v>1</v>
      </c>
      <c r="K191" s="260"/>
      <c r="L191" s="260" t="s">
        <v>1454</v>
      </c>
      <c r="M191" s="260" t="s">
        <v>697</v>
      </c>
      <c r="N191" s="260" t="s">
        <v>1455</v>
      </c>
      <c r="O191" s="260" t="s">
        <v>1456</v>
      </c>
      <c r="P191" s="260" t="s">
        <v>1456</v>
      </c>
      <c r="Q191" s="260" t="s">
        <v>1456</v>
      </c>
      <c r="R191" s="260"/>
      <c r="S191" s="260" t="s">
        <v>1457</v>
      </c>
      <c r="T191" s="260" t="s">
        <v>1458</v>
      </c>
      <c r="U191" s="260" t="s">
        <v>24</v>
      </c>
      <c r="V191" s="260" t="s">
        <v>697</v>
      </c>
      <c r="W191" s="260" t="s">
        <v>713</v>
      </c>
      <c r="X191" s="260">
        <f t="shared" si="5"/>
        <v>10</v>
      </c>
    </row>
    <row r="192" spans="1:24" ht="77.099999999999994" customHeight="1" x14ac:dyDescent="0.25">
      <c r="A192" s="260" t="s">
        <v>353</v>
      </c>
      <c r="B192" s="260" t="s">
        <v>1463</v>
      </c>
      <c r="C192" s="260">
        <v>0</v>
      </c>
      <c r="D192" s="260">
        <v>0</v>
      </c>
      <c r="E192" s="260">
        <v>0</v>
      </c>
      <c r="F192" s="260">
        <v>0</v>
      </c>
      <c r="G192" s="260">
        <v>0</v>
      </c>
      <c r="H192" s="260">
        <v>1</v>
      </c>
      <c r="I192" s="260">
        <v>0</v>
      </c>
      <c r="J192" s="260">
        <v>1</v>
      </c>
      <c r="K192" s="260"/>
      <c r="L192" s="260" t="s">
        <v>1454</v>
      </c>
      <c r="M192" s="260" t="s">
        <v>697</v>
      </c>
      <c r="N192" s="260" t="s">
        <v>1455</v>
      </c>
      <c r="O192" s="260" t="s">
        <v>1456</v>
      </c>
      <c r="P192" s="260" t="s">
        <v>1456</v>
      </c>
      <c r="Q192" s="260" t="s">
        <v>1456</v>
      </c>
      <c r="R192" s="260"/>
      <c r="S192" s="260" t="s">
        <v>1457</v>
      </c>
      <c r="T192" s="260" t="s">
        <v>1458</v>
      </c>
      <c r="U192" s="260" t="s">
        <v>24</v>
      </c>
      <c r="V192" s="260" t="s">
        <v>697</v>
      </c>
      <c r="W192" s="260" t="s">
        <v>713</v>
      </c>
      <c r="X192" s="260">
        <f t="shared" si="5"/>
        <v>10</v>
      </c>
    </row>
    <row r="193" spans="1:24" ht="77.099999999999994" customHeight="1" x14ac:dyDescent="0.25">
      <c r="A193" s="260" t="s">
        <v>354</v>
      </c>
      <c r="B193" s="260" t="s">
        <v>1464</v>
      </c>
      <c r="C193" s="260">
        <v>0</v>
      </c>
      <c r="D193" s="260">
        <v>0</v>
      </c>
      <c r="E193" s="260">
        <v>0</v>
      </c>
      <c r="F193" s="260">
        <v>0</v>
      </c>
      <c r="G193" s="260">
        <v>0</v>
      </c>
      <c r="H193" s="260">
        <v>1</v>
      </c>
      <c r="I193" s="260">
        <v>0</v>
      </c>
      <c r="J193" s="260">
        <v>1</v>
      </c>
      <c r="K193" s="260"/>
      <c r="L193" s="260" t="s">
        <v>1454</v>
      </c>
      <c r="M193" s="260" t="s">
        <v>697</v>
      </c>
      <c r="N193" s="260" t="s">
        <v>1455</v>
      </c>
      <c r="O193" s="260" t="s">
        <v>1456</v>
      </c>
      <c r="P193" s="260" t="s">
        <v>1456</v>
      </c>
      <c r="Q193" s="260" t="s">
        <v>1456</v>
      </c>
      <c r="R193" s="260"/>
      <c r="S193" s="260" t="s">
        <v>1457</v>
      </c>
      <c r="T193" s="260" t="s">
        <v>1458</v>
      </c>
      <c r="U193" s="260" t="s">
        <v>24</v>
      </c>
      <c r="V193" s="260" t="s">
        <v>697</v>
      </c>
      <c r="W193" s="260" t="s">
        <v>713</v>
      </c>
      <c r="X193" s="260">
        <f t="shared" ref="X193:X223" si="6">IF($W193="Critical Importance",20,IF($W193="Minor Importance",5,10))</f>
        <v>10</v>
      </c>
    </row>
    <row r="194" spans="1:24" ht="77.099999999999994" customHeight="1" x14ac:dyDescent="0.25">
      <c r="A194" s="260" t="s">
        <v>355</v>
      </c>
      <c r="B194" s="260" t="s">
        <v>1465</v>
      </c>
      <c r="C194" s="260">
        <v>0</v>
      </c>
      <c r="D194" s="260">
        <v>0</v>
      </c>
      <c r="E194" s="260">
        <v>0</v>
      </c>
      <c r="F194" s="260">
        <v>0</v>
      </c>
      <c r="G194" s="260">
        <v>0</v>
      </c>
      <c r="H194" s="260">
        <v>1</v>
      </c>
      <c r="I194" s="260">
        <v>0</v>
      </c>
      <c r="J194" s="260">
        <v>1</v>
      </c>
      <c r="K194" s="260"/>
      <c r="L194" s="260" t="s">
        <v>1454</v>
      </c>
      <c r="M194" s="260" t="s">
        <v>697</v>
      </c>
      <c r="N194" s="260" t="s">
        <v>1455</v>
      </c>
      <c r="O194" s="260" t="s">
        <v>1456</v>
      </c>
      <c r="P194" s="260" t="s">
        <v>1456</v>
      </c>
      <c r="Q194" s="260" t="s">
        <v>1456</v>
      </c>
      <c r="R194" s="260"/>
      <c r="S194" s="260" t="s">
        <v>1457</v>
      </c>
      <c r="T194" s="260" t="s">
        <v>1458</v>
      </c>
      <c r="U194" s="260" t="s">
        <v>24</v>
      </c>
      <c r="V194" s="260" t="s">
        <v>697</v>
      </c>
      <c r="W194" s="260" t="s">
        <v>713</v>
      </c>
      <c r="X194" s="260">
        <f t="shared" si="6"/>
        <v>10</v>
      </c>
    </row>
    <row r="195" spans="1:24" ht="77.099999999999994" customHeight="1" x14ac:dyDescent="0.25">
      <c r="A195" s="260" t="s">
        <v>356</v>
      </c>
      <c r="B195" s="260" t="s">
        <v>1466</v>
      </c>
      <c r="C195" s="260">
        <v>0</v>
      </c>
      <c r="D195" s="260">
        <v>0</v>
      </c>
      <c r="E195" s="260">
        <v>0</v>
      </c>
      <c r="F195" s="260">
        <v>0</v>
      </c>
      <c r="G195" s="260">
        <v>0</v>
      </c>
      <c r="H195" s="260">
        <v>1</v>
      </c>
      <c r="I195" s="260">
        <v>0</v>
      </c>
      <c r="J195" s="260">
        <v>1</v>
      </c>
      <c r="K195" s="260"/>
      <c r="L195" s="260" t="s">
        <v>1454</v>
      </c>
      <c r="M195" s="260" t="s">
        <v>697</v>
      </c>
      <c r="N195" s="260" t="s">
        <v>1455</v>
      </c>
      <c r="O195" s="260" t="s">
        <v>1456</v>
      </c>
      <c r="P195" s="260" t="s">
        <v>1456</v>
      </c>
      <c r="Q195" s="260" t="s">
        <v>1456</v>
      </c>
      <c r="R195" s="260"/>
      <c r="S195" s="260" t="s">
        <v>1457</v>
      </c>
      <c r="T195" s="260" t="s">
        <v>1458</v>
      </c>
      <c r="U195" s="260" t="s">
        <v>24</v>
      </c>
      <c r="V195" s="260" t="s">
        <v>697</v>
      </c>
      <c r="W195" s="260" t="s">
        <v>713</v>
      </c>
      <c r="X195" s="260">
        <f t="shared" si="6"/>
        <v>10</v>
      </c>
    </row>
    <row r="196" spans="1:24" ht="77.099999999999994" customHeight="1" x14ac:dyDescent="0.25">
      <c r="A196" s="260" t="s">
        <v>357</v>
      </c>
      <c r="B196" s="260" t="s">
        <v>1467</v>
      </c>
      <c r="C196" s="260">
        <v>0</v>
      </c>
      <c r="D196" s="260">
        <v>0</v>
      </c>
      <c r="E196" s="260">
        <v>0</v>
      </c>
      <c r="F196" s="260">
        <v>0</v>
      </c>
      <c r="G196" s="260">
        <v>0</v>
      </c>
      <c r="H196" s="260">
        <v>1</v>
      </c>
      <c r="I196" s="260">
        <v>0</v>
      </c>
      <c r="J196" s="260">
        <v>1</v>
      </c>
      <c r="K196" s="260"/>
      <c r="L196" s="260" t="s">
        <v>1454</v>
      </c>
      <c r="M196" s="260" t="s">
        <v>697</v>
      </c>
      <c r="N196" s="260" t="s">
        <v>1455</v>
      </c>
      <c r="O196" s="260" t="s">
        <v>1456</v>
      </c>
      <c r="P196" s="260" t="s">
        <v>1456</v>
      </c>
      <c r="Q196" s="260" t="s">
        <v>1456</v>
      </c>
      <c r="R196" s="260"/>
      <c r="S196" s="260" t="s">
        <v>1457</v>
      </c>
      <c r="T196" s="260" t="s">
        <v>1458</v>
      </c>
      <c r="U196" s="260" t="s">
        <v>24</v>
      </c>
      <c r="V196" s="260" t="s">
        <v>697</v>
      </c>
      <c r="W196" s="260" t="s">
        <v>713</v>
      </c>
      <c r="X196" s="260">
        <f t="shared" si="6"/>
        <v>10</v>
      </c>
    </row>
    <row r="197" spans="1:24" ht="77.099999999999994" customHeight="1" x14ac:dyDescent="0.25">
      <c r="A197" s="260" t="s">
        <v>358</v>
      </c>
      <c r="B197" s="260" t="s">
        <v>1468</v>
      </c>
      <c r="C197" s="260">
        <v>0</v>
      </c>
      <c r="D197" s="260">
        <v>0</v>
      </c>
      <c r="E197" s="260">
        <v>0</v>
      </c>
      <c r="F197" s="260">
        <v>0</v>
      </c>
      <c r="G197" s="260">
        <v>0</v>
      </c>
      <c r="H197" s="260">
        <v>1</v>
      </c>
      <c r="I197" s="260">
        <v>0</v>
      </c>
      <c r="J197" s="260">
        <v>1</v>
      </c>
      <c r="K197" s="260"/>
      <c r="L197" s="260" t="s">
        <v>1454</v>
      </c>
      <c r="M197" s="260" t="s">
        <v>697</v>
      </c>
      <c r="N197" s="260" t="s">
        <v>1455</v>
      </c>
      <c r="O197" s="260" t="s">
        <v>1456</v>
      </c>
      <c r="P197" s="260" t="s">
        <v>1456</v>
      </c>
      <c r="Q197" s="260" t="s">
        <v>1456</v>
      </c>
      <c r="R197" s="260"/>
      <c r="S197" s="260" t="s">
        <v>1457</v>
      </c>
      <c r="T197" s="260" t="s">
        <v>1458</v>
      </c>
      <c r="U197" s="260" t="s">
        <v>24</v>
      </c>
      <c r="V197" s="260" t="s">
        <v>697</v>
      </c>
      <c r="W197" s="260" t="s">
        <v>713</v>
      </c>
      <c r="X197" s="260">
        <f t="shared" si="6"/>
        <v>10</v>
      </c>
    </row>
    <row r="198" spans="1:24" ht="77.099999999999994" customHeight="1" x14ac:dyDescent="0.25">
      <c r="A198" s="260" t="s">
        <v>359</v>
      </c>
      <c r="B198" s="260" t="s">
        <v>1469</v>
      </c>
      <c r="C198" s="260">
        <v>0</v>
      </c>
      <c r="D198" s="260">
        <v>0</v>
      </c>
      <c r="E198" s="260">
        <v>0</v>
      </c>
      <c r="F198" s="260">
        <v>0</v>
      </c>
      <c r="G198" s="260">
        <v>0</v>
      </c>
      <c r="H198" s="260">
        <v>1</v>
      </c>
      <c r="I198" s="260">
        <v>0</v>
      </c>
      <c r="J198" s="260">
        <v>1</v>
      </c>
      <c r="K198" s="260"/>
      <c r="L198" s="260" t="s">
        <v>1454</v>
      </c>
      <c r="M198" s="260" t="s">
        <v>697</v>
      </c>
      <c r="N198" s="260" t="s">
        <v>1455</v>
      </c>
      <c r="O198" s="260" t="s">
        <v>1456</v>
      </c>
      <c r="P198" s="260" t="s">
        <v>1456</v>
      </c>
      <c r="Q198" s="260" t="s">
        <v>1456</v>
      </c>
      <c r="R198" s="260"/>
      <c r="S198" s="260" t="s">
        <v>1457</v>
      </c>
      <c r="T198" s="260" t="s">
        <v>1458</v>
      </c>
      <c r="U198" s="260" t="s">
        <v>24</v>
      </c>
      <c r="V198" s="260" t="s">
        <v>697</v>
      </c>
      <c r="W198" s="260" t="s">
        <v>713</v>
      </c>
      <c r="X198" s="260">
        <f t="shared" si="6"/>
        <v>10</v>
      </c>
    </row>
    <row r="199" spans="1:24" ht="77.099999999999994" customHeight="1" x14ac:dyDescent="0.25">
      <c r="A199" s="260" t="s">
        <v>360</v>
      </c>
      <c r="B199" s="260" t="s">
        <v>1470</v>
      </c>
      <c r="C199" s="260">
        <v>0</v>
      </c>
      <c r="D199" s="260">
        <v>0</v>
      </c>
      <c r="E199" s="260">
        <v>0</v>
      </c>
      <c r="F199" s="260">
        <v>0</v>
      </c>
      <c r="G199" s="260">
        <v>0</v>
      </c>
      <c r="H199" s="260">
        <v>1</v>
      </c>
      <c r="I199" s="260">
        <v>0</v>
      </c>
      <c r="J199" s="260">
        <v>1</v>
      </c>
      <c r="K199" s="260"/>
      <c r="L199" s="260" t="s">
        <v>1454</v>
      </c>
      <c r="M199" s="260" t="s">
        <v>697</v>
      </c>
      <c r="N199" s="260" t="s">
        <v>1455</v>
      </c>
      <c r="O199" s="260" t="s">
        <v>1456</v>
      </c>
      <c r="P199" s="260" t="s">
        <v>1456</v>
      </c>
      <c r="Q199" s="260" t="s">
        <v>1456</v>
      </c>
      <c r="R199" s="260"/>
      <c r="S199" s="260" t="s">
        <v>1457</v>
      </c>
      <c r="T199" s="260" t="s">
        <v>1458</v>
      </c>
      <c r="U199" s="260" t="s">
        <v>24</v>
      </c>
      <c r="V199" s="260" t="s">
        <v>697</v>
      </c>
      <c r="W199" s="260" t="s">
        <v>713</v>
      </c>
      <c r="X199" s="260">
        <f t="shared" si="6"/>
        <v>10</v>
      </c>
    </row>
    <row r="200" spans="1:24" ht="77.099999999999994" customHeight="1" x14ac:dyDescent="0.25">
      <c r="A200" s="260" t="s">
        <v>361</v>
      </c>
      <c r="B200" s="260" t="s">
        <v>1471</v>
      </c>
      <c r="C200" s="260">
        <v>0</v>
      </c>
      <c r="D200" s="260">
        <v>0</v>
      </c>
      <c r="E200" s="260">
        <v>0</v>
      </c>
      <c r="F200" s="260">
        <v>0</v>
      </c>
      <c r="G200" s="260">
        <v>0</v>
      </c>
      <c r="H200" s="260">
        <v>1</v>
      </c>
      <c r="I200" s="260">
        <v>0</v>
      </c>
      <c r="J200" s="260">
        <v>1</v>
      </c>
      <c r="K200" s="260"/>
      <c r="L200" s="260" t="s">
        <v>1454</v>
      </c>
      <c r="M200" s="260" t="s">
        <v>697</v>
      </c>
      <c r="N200" s="260" t="s">
        <v>1455</v>
      </c>
      <c r="O200" s="260" t="s">
        <v>1456</v>
      </c>
      <c r="P200" s="260" t="s">
        <v>1456</v>
      </c>
      <c r="Q200" s="260" t="s">
        <v>1456</v>
      </c>
      <c r="R200" s="260"/>
      <c r="S200" s="260" t="s">
        <v>1457</v>
      </c>
      <c r="T200" s="260" t="s">
        <v>1458</v>
      </c>
      <c r="U200" s="260" t="s">
        <v>37</v>
      </c>
      <c r="V200" s="260" t="s">
        <v>697</v>
      </c>
      <c r="W200" s="260" t="s">
        <v>713</v>
      </c>
      <c r="X200" s="260">
        <f t="shared" si="6"/>
        <v>10</v>
      </c>
    </row>
    <row r="201" spans="1:24" ht="77.099999999999994" customHeight="1" x14ac:dyDescent="0.25">
      <c r="A201" s="260" t="s">
        <v>362</v>
      </c>
      <c r="B201" s="260" t="s">
        <v>1472</v>
      </c>
      <c r="C201" s="260">
        <v>0</v>
      </c>
      <c r="D201" s="260">
        <v>0</v>
      </c>
      <c r="E201" s="260">
        <v>0</v>
      </c>
      <c r="F201" s="260">
        <v>0</v>
      </c>
      <c r="G201" s="260">
        <v>0</v>
      </c>
      <c r="H201" s="260">
        <v>1</v>
      </c>
      <c r="I201" s="260">
        <v>0</v>
      </c>
      <c r="J201" s="260">
        <v>1</v>
      </c>
      <c r="K201" s="260"/>
      <c r="L201" s="260" t="s">
        <v>1454</v>
      </c>
      <c r="M201" s="260" t="s">
        <v>697</v>
      </c>
      <c r="N201" s="260" t="s">
        <v>1455</v>
      </c>
      <c r="O201" s="260" t="s">
        <v>1456</v>
      </c>
      <c r="P201" s="260" t="s">
        <v>1456</v>
      </c>
      <c r="Q201" s="260" t="s">
        <v>1456</v>
      </c>
      <c r="R201" s="260"/>
      <c r="S201" s="260" t="s">
        <v>1457</v>
      </c>
      <c r="T201" s="260" t="s">
        <v>1458</v>
      </c>
      <c r="U201" s="260" t="s">
        <v>24</v>
      </c>
      <c r="V201" s="260" t="s">
        <v>697</v>
      </c>
      <c r="W201" s="260" t="s">
        <v>713</v>
      </c>
      <c r="X201" s="260">
        <f t="shared" si="6"/>
        <v>10</v>
      </c>
    </row>
    <row r="202" spans="1:24" ht="77.099999999999994" customHeight="1" x14ac:dyDescent="0.25">
      <c r="A202" s="260" t="s">
        <v>363</v>
      </c>
      <c r="B202" s="260" t="s">
        <v>1473</v>
      </c>
      <c r="C202" s="260">
        <v>0</v>
      </c>
      <c r="D202" s="260">
        <v>0</v>
      </c>
      <c r="E202" s="260">
        <v>0</v>
      </c>
      <c r="F202" s="260">
        <v>0</v>
      </c>
      <c r="G202" s="260">
        <v>0</v>
      </c>
      <c r="H202" s="260">
        <v>1</v>
      </c>
      <c r="I202" s="260">
        <v>0</v>
      </c>
      <c r="J202" s="260">
        <v>1</v>
      </c>
      <c r="K202" s="260"/>
      <c r="L202" s="260" t="s">
        <v>1454</v>
      </c>
      <c r="M202" s="260" t="s">
        <v>697</v>
      </c>
      <c r="N202" s="260" t="s">
        <v>1455</v>
      </c>
      <c r="O202" s="260" t="s">
        <v>1456</v>
      </c>
      <c r="P202" s="260" t="s">
        <v>1456</v>
      </c>
      <c r="Q202" s="260" t="s">
        <v>1456</v>
      </c>
      <c r="R202" s="260"/>
      <c r="S202" s="260" t="s">
        <v>1457</v>
      </c>
      <c r="T202" s="260" t="s">
        <v>1458</v>
      </c>
      <c r="U202" s="260" t="s">
        <v>24</v>
      </c>
      <c r="V202" s="260" t="s">
        <v>697</v>
      </c>
      <c r="W202" s="260" t="s">
        <v>713</v>
      </c>
      <c r="X202" s="260">
        <f t="shared" si="6"/>
        <v>10</v>
      </c>
    </row>
    <row r="203" spans="1:24" ht="77.099999999999994" customHeight="1" x14ac:dyDescent="0.25">
      <c r="A203" s="260" t="s">
        <v>364</v>
      </c>
      <c r="B203" s="260" t="s">
        <v>1474</v>
      </c>
      <c r="C203" s="260">
        <v>0</v>
      </c>
      <c r="D203" s="260">
        <v>0</v>
      </c>
      <c r="E203" s="260">
        <v>0</v>
      </c>
      <c r="F203" s="260">
        <v>0</v>
      </c>
      <c r="G203" s="260">
        <v>0</v>
      </c>
      <c r="H203" s="260">
        <v>1</v>
      </c>
      <c r="I203" s="260">
        <v>0</v>
      </c>
      <c r="J203" s="260">
        <v>1</v>
      </c>
      <c r="K203" s="260"/>
      <c r="L203" s="260" t="s">
        <v>1454</v>
      </c>
      <c r="M203" s="260" t="s">
        <v>697</v>
      </c>
      <c r="N203" s="260" t="s">
        <v>1455</v>
      </c>
      <c r="O203" s="260" t="s">
        <v>1456</v>
      </c>
      <c r="P203" s="260" t="s">
        <v>1456</v>
      </c>
      <c r="Q203" s="260" t="s">
        <v>1456</v>
      </c>
      <c r="R203" s="260"/>
      <c r="S203" s="260" t="s">
        <v>1457</v>
      </c>
      <c r="T203" s="260" t="s">
        <v>1458</v>
      </c>
      <c r="U203" s="260" t="s">
        <v>24</v>
      </c>
      <c r="V203" s="260" t="s">
        <v>697</v>
      </c>
      <c r="W203" s="260" t="s">
        <v>713</v>
      </c>
      <c r="X203" s="260">
        <f t="shared" si="6"/>
        <v>10</v>
      </c>
    </row>
    <row r="204" spans="1:24" ht="77.099999999999994" customHeight="1" x14ac:dyDescent="0.25">
      <c r="A204" s="260" t="s">
        <v>365</v>
      </c>
      <c r="B204" s="260" t="s">
        <v>1475</v>
      </c>
      <c r="C204" s="260">
        <v>0</v>
      </c>
      <c r="D204" s="260">
        <v>0</v>
      </c>
      <c r="E204" s="260">
        <v>0</v>
      </c>
      <c r="F204" s="260">
        <v>0</v>
      </c>
      <c r="G204" s="260">
        <v>0</v>
      </c>
      <c r="H204" s="260">
        <v>1</v>
      </c>
      <c r="I204" s="260">
        <v>0</v>
      </c>
      <c r="J204" s="260">
        <v>1</v>
      </c>
      <c r="K204" s="260"/>
      <c r="L204" s="260" t="s">
        <v>1454</v>
      </c>
      <c r="M204" s="260" t="s">
        <v>697</v>
      </c>
      <c r="N204" s="260" t="s">
        <v>1455</v>
      </c>
      <c r="O204" s="260" t="s">
        <v>1456</v>
      </c>
      <c r="P204" s="260" t="s">
        <v>1456</v>
      </c>
      <c r="Q204" s="260" t="s">
        <v>1456</v>
      </c>
      <c r="R204" s="260"/>
      <c r="S204" s="260" t="s">
        <v>1457</v>
      </c>
      <c r="T204" s="260" t="s">
        <v>1458</v>
      </c>
      <c r="U204" s="260" t="s">
        <v>37</v>
      </c>
      <c r="V204" s="260" t="s">
        <v>697</v>
      </c>
      <c r="W204" s="260" t="s">
        <v>713</v>
      </c>
      <c r="X204" s="260">
        <f t="shared" si="6"/>
        <v>10</v>
      </c>
    </row>
    <row r="205" spans="1:24" ht="77.099999999999994" customHeight="1" x14ac:dyDescent="0.25">
      <c r="A205" s="260" t="s">
        <v>366</v>
      </c>
      <c r="B205" s="260" t="s">
        <v>1476</v>
      </c>
      <c r="C205" s="260">
        <v>0</v>
      </c>
      <c r="D205" s="260">
        <v>0</v>
      </c>
      <c r="E205" s="260">
        <v>0</v>
      </c>
      <c r="F205" s="260">
        <v>0</v>
      </c>
      <c r="G205" s="260">
        <v>0</v>
      </c>
      <c r="H205" s="260">
        <v>1</v>
      </c>
      <c r="I205" s="260">
        <v>0</v>
      </c>
      <c r="J205" s="260">
        <v>1</v>
      </c>
      <c r="K205" s="260"/>
      <c r="L205" s="260" t="s">
        <v>1454</v>
      </c>
      <c r="M205" s="260" t="s">
        <v>697</v>
      </c>
      <c r="N205" s="260" t="s">
        <v>1455</v>
      </c>
      <c r="O205" s="260" t="s">
        <v>1456</v>
      </c>
      <c r="P205" s="260" t="s">
        <v>1456</v>
      </c>
      <c r="Q205" s="260" t="s">
        <v>1456</v>
      </c>
      <c r="R205" s="260"/>
      <c r="S205" s="260" t="s">
        <v>1457</v>
      </c>
      <c r="T205" s="260" t="s">
        <v>1458</v>
      </c>
      <c r="U205" s="260" t="s">
        <v>24</v>
      </c>
      <c r="V205" s="260" t="s">
        <v>697</v>
      </c>
      <c r="W205" s="260" t="s">
        <v>713</v>
      </c>
      <c r="X205" s="260">
        <f t="shared" si="6"/>
        <v>10</v>
      </c>
    </row>
    <row r="206" spans="1:24" ht="77.099999999999994" customHeight="1" x14ac:dyDescent="0.25">
      <c r="A206" s="260" t="s">
        <v>367</v>
      </c>
      <c r="B206" s="260" t="s">
        <v>1477</v>
      </c>
      <c r="C206" s="260">
        <v>0</v>
      </c>
      <c r="D206" s="260">
        <v>0</v>
      </c>
      <c r="E206" s="260">
        <v>0</v>
      </c>
      <c r="F206" s="260">
        <v>0</v>
      </c>
      <c r="G206" s="260">
        <v>0</v>
      </c>
      <c r="H206" s="260">
        <v>1</v>
      </c>
      <c r="I206" s="260">
        <v>0</v>
      </c>
      <c r="J206" s="260">
        <v>1</v>
      </c>
      <c r="K206" s="260"/>
      <c r="L206" s="260" t="s">
        <v>1454</v>
      </c>
      <c r="M206" s="260" t="s">
        <v>697</v>
      </c>
      <c r="N206" s="260" t="s">
        <v>1455</v>
      </c>
      <c r="O206" s="260" t="s">
        <v>1456</v>
      </c>
      <c r="P206" s="260" t="s">
        <v>1456</v>
      </c>
      <c r="Q206" s="260" t="s">
        <v>1456</v>
      </c>
      <c r="R206" s="260"/>
      <c r="S206" s="260" t="s">
        <v>1457</v>
      </c>
      <c r="T206" s="260" t="s">
        <v>1458</v>
      </c>
      <c r="U206" s="260" t="s">
        <v>24</v>
      </c>
      <c r="V206" s="260" t="s">
        <v>697</v>
      </c>
      <c r="W206" s="260" t="s">
        <v>713</v>
      </c>
      <c r="X206" s="260">
        <f t="shared" si="6"/>
        <v>10</v>
      </c>
    </row>
    <row r="207" spans="1:24" ht="77.099999999999994" customHeight="1" x14ac:dyDescent="0.25">
      <c r="A207" s="260" t="s">
        <v>368</v>
      </c>
      <c r="B207" s="260" t="s">
        <v>1478</v>
      </c>
      <c r="C207" s="260">
        <v>0</v>
      </c>
      <c r="D207" s="260">
        <v>0</v>
      </c>
      <c r="E207" s="260">
        <v>0</v>
      </c>
      <c r="F207" s="260">
        <v>0</v>
      </c>
      <c r="G207" s="260">
        <v>0</v>
      </c>
      <c r="H207" s="260">
        <v>1</v>
      </c>
      <c r="I207" s="260">
        <v>0</v>
      </c>
      <c r="J207" s="260">
        <v>1</v>
      </c>
      <c r="K207" s="260"/>
      <c r="L207" s="260" t="s">
        <v>1454</v>
      </c>
      <c r="M207" s="260" t="s">
        <v>697</v>
      </c>
      <c r="N207" s="260" t="s">
        <v>1455</v>
      </c>
      <c r="O207" s="260" t="s">
        <v>1456</v>
      </c>
      <c r="P207" s="260" t="s">
        <v>1456</v>
      </c>
      <c r="Q207" s="260" t="s">
        <v>1456</v>
      </c>
      <c r="R207" s="260"/>
      <c r="S207" s="260" t="s">
        <v>1457</v>
      </c>
      <c r="T207" s="260" t="s">
        <v>1458</v>
      </c>
      <c r="U207" s="260" t="s">
        <v>24</v>
      </c>
      <c r="V207" s="260" t="s">
        <v>697</v>
      </c>
      <c r="W207" s="260" t="s">
        <v>713</v>
      </c>
      <c r="X207" s="260">
        <f t="shared" si="6"/>
        <v>10</v>
      </c>
    </row>
    <row r="208" spans="1:24" ht="77.099999999999994" customHeight="1" x14ac:dyDescent="0.25">
      <c r="A208" s="260" t="s">
        <v>369</v>
      </c>
      <c r="B208" s="260" t="s">
        <v>1479</v>
      </c>
      <c r="C208" s="260">
        <v>0</v>
      </c>
      <c r="D208" s="260">
        <v>0</v>
      </c>
      <c r="E208" s="260">
        <v>0</v>
      </c>
      <c r="F208" s="260">
        <v>0</v>
      </c>
      <c r="G208" s="260">
        <v>0</v>
      </c>
      <c r="H208" s="260">
        <v>1</v>
      </c>
      <c r="I208" s="260">
        <v>0</v>
      </c>
      <c r="J208" s="260">
        <v>1</v>
      </c>
      <c r="K208" s="260"/>
      <c r="L208" s="260" t="s">
        <v>1454</v>
      </c>
      <c r="M208" s="260" t="s">
        <v>697</v>
      </c>
      <c r="N208" s="260" t="s">
        <v>1455</v>
      </c>
      <c r="O208" s="260" t="s">
        <v>1456</v>
      </c>
      <c r="P208" s="260" t="s">
        <v>1456</v>
      </c>
      <c r="Q208" s="260" t="s">
        <v>1456</v>
      </c>
      <c r="R208" s="260"/>
      <c r="S208" s="260" t="s">
        <v>1457</v>
      </c>
      <c r="T208" s="260" t="s">
        <v>1458</v>
      </c>
      <c r="U208" s="260" t="s">
        <v>24</v>
      </c>
      <c r="V208" s="260" t="s">
        <v>697</v>
      </c>
      <c r="W208" s="260" t="s">
        <v>713</v>
      </c>
      <c r="X208" s="260">
        <f t="shared" si="6"/>
        <v>10</v>
      </c>
    </row>
    <row r="209" spans="1:24" ht="77.099999999999994" customHeight="1" x14ac:dyDescent="0.25">
      <c r="A209" s="260" t="s">
        <v>370</v>
      </c>
      <c r="B209" s="260" t="s">
        <v>1480</v>
      </c>
      <c r="C209" s="260">
        <v>0</v>
      </c>
      <c r="D209" s="260">
        <v>0</v>
      </c>
      <c r="E209" s="260">
        <v>0</v>
      </c>
      <c r="F209" s="260">
        <v>0</v>
      </c>
      <c r="G209" s="260">
        <v>0</v>
      </c>
      <c r="H209" s="260">
        <v>1</v>
      </c>
      <c r="I209" s="260">
        <v>0</v>
      </c>
      <c r="J209" s="260">
        <v>1</v>
      </c>
      <c r="K209" s="260"/>
      <c r="L209" s="260" t="s">
        <v>1454</v>
      </c>
      <c r="M209" s="260" t="s">
        <v>697</v>
      </c>
      <c r="N209" s="260" t="s">
        <v>1455</v>
      </c>
      <c r="O209" s="260" t="s">
        <v>1456</v>
      </c>
      <c r="P209" s="260" t="s">
        <v>1481</v>
      </c>
      <c r="Q209" s="260" t="s">
        <v>1481</v>
      </c>
      <c r="R209" s="260"/>
      <c r="S209" s="260" t="s">
        <v>1457</v>
      </c>
      <c r="T209" s="260" t="s">
        <v>1458</v>
      </c>
      <c r="U209" s="260" t="s">
        <v>24</v>
      </c>
      <c r="V209" s="260" t="s">
        <v>697</v>
      </c>
      <c r="W209" s="260" t="s">
        <v>713</v>
      </c>
      <c r="X209" s="260">
        <f t="shared" si="6"/>
        <v>10</v>
      </c>
    </row>
    <row r="210" spans="1:24" ht="77.099999999999994" customHeight="1" x14ac:dyDescent="0.25">
      <c r="A210" s="260" t="s">
        <v>371</v>
      </c>
      <c r="B210" s="260" t="s">
        <v>1482</v>
      </c>
      <c r="C210" s="260">
        <v>0</v>
      </c>
      <c r="D210" s="260">
        <v>0</v>
      </c>
      <c r="E210" s="260">
        <v>0</v>
      </c>
      <c r="F210" s="260">
        <v>0</v>
      </c>
      <c r="G210" s="260">
        <v>0</v>
      </c>
      <c r="H210" s="260">
        <v>1</v>
      </c>
      <c r="I210" s="260">
        <v>0</v>
      </c>
      <c r="J210" s="260">
        <v>1</v>
      </c>
      <c r="K210" s="260"/>
      <c r="L210" s="260" t="s">
        <v>1454</v>
      </c>
      <c r="M210" s="260" t="s">
        <v>697</v>
      </c>
      <c r="N210" s="260" t="s">
        <v>1455</v>
      </c>
      <c r="O210" s="260" t="s">
        <v>1456</v>
      </c>
      <c r="P210" s="260" t="s">
        <v>1456</v>
      </c>
      <c r="Q210" s="260" t="s">
        <v>1456</v>
      </c>
      <c r="R210" s="260"/>
      <c r="S210" s="260" t="s">
        <v>1457</v>
      </c>
      <c r="T210" s="260" t="s">
        <v>1458</v>
      </c>
      <c r="U210" s="260" t="s">
        <v>24</v>
      </c>
      <c r="V210" s="260" t="s">
        <v>697</v>
      </c>
      <c r="W210" s="260" t="s">
        <v>713</v>
      </c>
      <c r="X210" s="260">
        <f t="shared" si="6"/>
        <v>10</v>
      </c>
    </row>
    <row r="211" spans="1:24" ht="77.099999999999994" customHeight="1" x14ac:dyDescent="0.25">
      <c r="A211" s="260" t="s">
        <v>372</v>
      </c>
      <c r="B211" s="260" t="s">
        <v>1483</v>
      </c>
      <c r="C211" s="260">
        <v>0</v>
      </c>
      <c r="D211" s="260">
        <v>0</v>
      </c>
      <c r="E211" s="260">
        <v>0</v>
      </c>
      <c r="F211" s="260">
        <v>0</v>
      </c>
      <c r="G211" s="260">
        <v>0</v>
      </c>
      <c r="H211" s="260">
        <v>1</v>
      </c>
      <c r="I211" s="260">
        <v>0</v>
      </c>
      <c r="J211" s="260">
        <v>1</v>
      </c>
      <c r="K211" s="260"/>
      <c r="L211" s="260" t="s">
        <v>1454</v>
      </c>
      <c r="M211" s="260" t="s">
        <v>697</v>
      </c>
      <c r="N211" s="260" t="s">
        <v>1455</v>
      </c>
      <c r="O211" s="260" t="s">
        <v>1456</v>
      </c>
      <c r="P211" s="260" t="s">
        <v>1456</v>
      </c>
      <c r="Q211" s="260" t="s">
        <v>1456</v>
      </c>
      <c r="R211" s="260"/>
      <c r="S211" s="260" t="s">
        <v>1457</v>
      </c>
      <c r="T211" s="260" t="s">
        <v>1458</v>
      </c>
      <c r="U211" s="260" t="s">
        <v>24</v>
      </c>
      <c r="V211" s="260" t="s">
        <v>697</v>
      </c>
      <c r="W211" s="260" t="s">
        <v>713</v>
      </c>
      <c r="X211" s="260">
        <f t="shared" si="6"/>
        <v>10</v>
      </c>
    </row>
    <row r="212" spans="1:24" ht="77.099999999999994" customHeight="1" x14ac:dyDescent="0.25">
      <c r="A212" s="260" t="s">
        <v>373</v>
      </c>
      <c r="B212" s="260" t="s">
        <v>1484</v>
      </c>
      <c r="C212" s="260">
        <v>0</v>
      </c>
      <c r="D212" s="260">
        <v>0</v>
      </c>
      <c r="E212" s="260">
        <v>0</v>
      </c>
      <c r="F212" s="260">
        <v>0</v>
      </c>
      <c r="G212" s="260">
        <v>0</v>
      </c>
      <c r="H212" s="260">
        <v>1</v>
      </c>
      <c r="I212" s="260">
        <v>0</v>
      </c>
      <c r="J212" s="260">
        <v>1</v>
      </c>
      <c r="K212" s="260"/>
      <c r="L212" s="260" t="s">
        <v>1454</v>
      </c>
      <c r="M212" s="260" t="s">
        <v>697</v>
      </c>
      <c r="N212" s="260" t="s">
        <v>1455</v>
      </c>
      <c r="O212" s="260" t="s">
        <v>1456</v>
      </c>
      <c r="P212" s="260" t="s">
        <v>1456</v>
      </c>
      <c r="Q212" s="260" t="s">
        <v>1456</v>
      </c>
      <c r="R212" s="260"/>
      <c r="S212" s="260" t="s">
        <v>1457</v>
      </c>
      <c r="T212" s="260" t="s">
        <v>1458</v>
      </c>
      <c r="U212" s="260" t="s">
        <v>24</v>
      </c>
      <c r="V212" s="260" t="s">
        <v>697</v>
      </c>
      <c r="W212" s="260" t="s">
        <v>713</v>
      </c>
      <c r="X212" s="260">
        <f t="shared" si="6"/>
        <v>10</v>
      </c>
    </row>
    <row r="213" spans="1:24" ht="77.099999999999994" customHeight="1" x14ac:dyDescent="0.25">
      <c r="A213" s="260" t="s">
        <v>374</v>
      </c>
      <c r="B213" s="260" t="s">
        <v>1485</v>
      </c>
      <c r="C213" s="260">
        <v>0</v>
      </c>
      <c r="D213" s="260">
        <v>0</v>
      </c>
      <c r="E213" s="260">
        <v>0</v>
      </c>
      <c r="F213" s="260">
        <v>0</v>
      </c>
      <c r="G213" s="260">
        <v>0</v>
      </c>
      <c r="H213" s="260">
        <v>1</v>
      </c>
      <c r="I213" s="260">
        <v>0</v>
      </c>
      <c r="J213" s="260">
        <v>1</v>
      </c>
      <c r="K213" s="260"/>
      <c r="L213" s="260" t="s">
        <v>1454</v>
      </c>
      <c r="M213" s="260" t="s">
        <v>697</v>
      </c>
      <c r="N213" s="260" t="s">
        <v>1455</v>
      </c>
      <c r="O213" s="260" t="s">
        <v>1456</v>
      </c>
      <c r="P213" s="260" t="s">
        <v>1456</v>
      </c>
      <c r="Q213" s="260" t="s">
        <v>1456</v>
      </c>
      <c r="R213" s="260"/>
      <c r="S213" s="260" t="s">
        <v>1457</v>
      </c>
      <c r="T213" s="260" t="s">
        <v>1458</v>
      </c>
      <c r="U213" s="260" t="s">
        <v>24</v>
      </c>
      <c r="V213" s="260" t="s">
        <v>697</v>
      </c>
      <c r="W213" s="260" t="s">
        <v>713</v>
      </c>
      <c r="X213" s="260">
        <f t="shared" si="6"/>
        <v>10</v>
      </c>
    </row>
    <row r="214" spans="1:24" ht="77.099999999999994" customHeight="1" x14ac:dyDescent="0.25">
      <c r="A214" s="260" t="s">
        <v>375</v>
      </c>
      <c r="B214" s="260" t="s">
        <v>1486</v>
      </c>
      <c r="C214" s="260">
        <v>0</v>
      </c>
      <c r="D214" s="260">
        <v>0</v>
      </c>
      <c r="E214" s="260">
        <v>0</v>
      </c>
      <c r="F214" s="260">
        <v>0</v>
      </c>
      <c r="G214" s="260">
        <v>0</v>
      </c>
      <c r="H214" s="260">
        <v>1</v>
      </c>
      <c r="I214" s="260">
        <v>0</v>
      </c>
      <c r="J214" s="260">
        <v>1</v>
      </c>
      <c r="K214" s="260"/>
      <c r="L214" s="260" t="s">
        <v>1454</v>
      </c>
      <c r="M214" s="260" t="s">
        <v>697</v>
      </c>
      <c r="N214" s="260" t="s">
        <v>1455</v>
      </c>
      <c r="O214" s="260" t="s">
        <v>1456</v>
      </c>
      <c r="P214" s="260" t="s">
        <v>1456</v>
      </c>
      <c r="Q214" s="260" t="s">
        <v>1456</v>
      </c>
      <c r="R214" s="260"/>
      <c r="S214" s="260" t="s">
        <v>1457</v>
      </c>
      <c r="T214" s="260" t="s">
        <v>1458</v>
      </c>
      <c r="U214" s="260" t="s">
        <v>24</v>
      </c>
      <c r="V214" s="260" t="s">
        <v>697</v>
      </c>
      <c r="W214" s="260" t="s">
        <v>713</v>
      </c>
      <c r="X214" s="260">
        <f t="shared" si="6"/>
        <v>10</v>
      </c>
    </row>
    <row r="215" spans="1:24" ht="77.099999999999994" customHeight="1" x14ac:dyDescent="0.25">
      <c r="A215" s="260" t="s">
        <v>376</v>
      </c>
      <c r="B215" s="260" t="s">
        <v>1487</v>
      </c>
      <c r="C215" s="260">
        <v>0</v>
      </c>
      <c r="D215" s="260">
        <v>0</v>
      </c>
      <c r="E215" s="260">
        <v>0</v>
      </c>
      <c r="F215" s="260">
        <v>0</v>
      </c>
      <c r="G215" s="260">
        <v>0</v>
      </c>
      <c r="H215" s="260">
        <v>1</v>
      </c>
      <c r="I215" s="260">
        <v>0</v>
      </c>
      <c r="J215" s="260">
        <v>1</v>
      </c>
      <c r="K215" s="260"/>
      <c r="L215" s="260" t="s">
        <v>1454</v>
      </c>
      <c r="M215" s="260" t="s">
        <v>697</v>
      </c>
      <c r="N215" s="260" t="s">
        <v>1455</v>
      </c>
      <c r="O215" s="260" t="s">
        <v>1456</v>
      </c>
      <c r="P215" s="260" t="s">
        <v>1456</v>
      </c>
      <c r="Q215" s="260" t="s">
        <v>1456</v>
      </c>
      <c r="R215" s="260"/>
      <c r="S215" s="260" t="s">
        <v>1457</v>
      </c>
      <c r="T215" s="260" t="s">
        <v>1458</v>
      </c>
      <c r="U215" s="260" t="s">
        <v>24</v>
      </c>
      <c r="V215" s="260" t="s">
        <v>697</v>
      </c>
      <c r="W215" s="260" t="s">
        <v>722</v>
      </c>
      <c r="X215" s="260">
        <f t="shared" si="6"/>
        <v>5</v>
      </c>
    </row>
    <row r="216" spans="1:24" ht="60.75" customHeight="1" x14ac:dyDescent="0.25">
      <c r="A216" s="260" t="s">
        <v>377</v>
      </c>
      <c r="B216" s="260" t="s">
        <v>1488</v>
      </c>
      <c r="C216" s="260">
        <v>0</v>
      </c>
      <c r="D216" s="260">
        <v>0</v>
      </c>
      <c r="E216" s="260">
        <v>0</v>
      </c>
      <c r="F216" s="260">
        <v>0</v>
      </c>
      <c r="G216" s="260">
        <v>0</v>
      </c>
      <c r="H216" s="260">
        <v>1</v>
      </c>
      <c r="I216" s="260">
        <v>0</v>
      </c>
      <c r="J216" s="260">
        <v>1</v>
      </c>
      <c r="K216" s="260"/>
      <c r="L216" s="260" t="s">
        <v>885</v>
      </c>
      <c r="M216" s="260" t="s">
        <v>697</v>
      </c>
      <c r="N216" s="260" t="s">
        <v>1489</v>
      </c>
      <c r="O216" s="260" t="s">
        <v>1490</v>
      </c>
      <c r="P216" s="260" t="s">
        <v>1490</v>
      </c>
      <c r="Q216" s="260" t="s">
        <v>1490</v>
      </c>
      <c r="R216" s="260"/>
      <c r="S216" s="260" t="s">
        <v>1491</v>
      </c>
      <c r="T216" s="260" t="s">
        <v>1492</v>
      </c>
      <c r="U216" s="260" t="s">
        <v>24</v>
      </c>
      <c r="V216" s="260" t="s">
        <v>697</v>
      </c>
      <c r="W216" s="260" t="s">
        <v>764</v>
      </c>
      <c r="X216" s="260">
        <f t="shared" si="6"/>
        <v>20</v>
      </c>
    </row>
    <row r="217" spans="1:24" ht="56.95" customHeight="1" x14ac:dyDescent="0.25">
      <c r="A217" s="260" t="s">
        <v>378</v>
      </c>
      <c r="B217" s="260" t="s">
        <v>1493</v>
      </c>
      <c r="C217" s="260">
        <v>0</v>
      </c>
      <c r="D217" s="260">
        <v>0</v>
      </c>
      <c r="E217" s="260">
        <v>0</v>
      </c>
      <c r="F217" s="260">
        <v>0</v>
      </c>
      <c r="G217" s="260">
        <v>0</v>
      </c>
      <c r="H217" s="260">
        <v>1</v>
      </c>
      <c r="I217" s="260">
        <v>0</v>
      </c>
      <c r="J217" s="260">
        <v>1</v>
      </c>
      <c r="K217" s="260"/>
      <c r="L217" s="260" t="s">
        <v>885</v>
      </c>
      <c r="M217" s="260" t="s">
        <v>697</v>
      </c>
      <c r="N217" s="260" t="s">
        <v>1489</v>
      </c>
      <c r="O217" s="260" t="s">
        <v>1490</v>
      </c>
      <c r="P217" s="260" t="s">
        <v>1490</v>
      </c>
      <c r="Q217" s="260" t="s">
        <v>1490</v>
      </c>
      <c r="R217" s="260"/>
      <c r="S217" s="260" t="s">
        <v>1491</v>
      </c>
      <c r="T217" s="260" t="s">
        <v>1492</v>
      </c>
      <c r="U217" s="260" t="s">
        <v>37</v>
      </c>
      <c r="V217" s="260" t="s">
        <v>697</v>
      </c>
      <c r="W217" s="260" t="s">
        <v>764</v>
      </c>
      <c r="X217" s="260">
        <f t="shared" si="6"/>
        <v>20</v>
      </c>
    </row>
    <row r="218" spans="1:24" ht="56.95" customHeight="1" x14ac:dyDescent="0.25">
      <c r="A218" s="260" t="s">
        <v>379</v>
      </c>
      <c r="B218" s="260" t="s">
        <v>1494</v>
      </c>
      <c r="C218" s="260">
        <v>0</v>
      </c>
      <c r="D218" s="260">
        <v>0</v>
      </c>
      <c r="E218" s="260">
        <v>0</v>
      </c>
      <c r="F218" s="260">
        <v>0</v>
      </c>
      <c r="G218" s="260">
        <v>0</v>
      </c>
      <c r="H218" s="260">
        <v>1</v>
      </c>
      <c r="I218" s="260">
        <v>0</v>
      </c>
      <c r="J218" s="260">
        <v>1</v>
      </c>
      <c r="K218" s="260"/>
      <c r="L218" s="260" t="s">
        <v>885</v>
      </c>
      <c r="M218" s="260" t="s">
        <v>697</v>
      </c>
      <c r="N218" s="260" t="s">
        <v>1489</v>
      </c>
      <c r="O218" s="260" t="s">
        <v>1490</v>
      </c>
      <c r="P218" s="260" t="s">
        <v>1490</v>
      </c>
      <c r="Q218" s="260" t="s">
        <v>1490</v>
      </c>
      <c r="R218" s="260"/>
      <c r="S218" s="260" t="s">
        <v>1491</v>
      </c>
      <c r="T218" s="260" t="s">
        <v>1492</v>
      </c>
      <c r="U218" s="260" t="s">
        <v>37</v>
      </c>
      <c r="V218" s="260" t="s">
        <v>697</v>
      </c>
      <c r="W218" s="260" t="s">
        <v>764</v>
      </c>
      <c r="X218" s="260">
        <f t="shared" si="6"/>
        <v>20</v>
      </c>
    </row>
    <row r="219" spans="1:24" ht="56.95" customHeight="1" x14ac:dyDescent="0.25">
      <c r="A219" s="260" t="s">
        <v>380</v>
      </c>
      <c r="B219" s="260" t="s">
        <v>1495</v>
      </c>
      <c r="C219" s="260">
        <v>0</v>
      </c>
      <c r="D219" s="260">
        <v>0</v>
      </c>
      <c r="E219" s="260">
        <v>0</v>
      </c>
      <c r="F219" s="260">
        <v>0</v>
      </c>
      <c r="G219" s="260">
        <v>0</v>
      </c>
      <c r="H219" s="260">
        <v>1</v>
      </c>
      <c r="I219" s="260">
        <v>0</v>
      </c>
      <c r="J219" s="260">
        <v>1</v>
      </c>
      <c r="K219" s="260"/>
      <c r="L219" s="260" t="s">
        <v>885</v>
      </c>
      <c r="M219" s="260" t="s">
        <v>697</v>
      </c>
      <c r="N219" s="260" t="s">
        <v>1489</v>
      </c>
      <c r="O219" s="260" t="s">
        <v>1490</v>
      </c>
      <c r="P219" s="260" t="s">
        <v>1490</v>
      </c>
      <c r="Q219" s="260" t="s">
        <v>1490</v>
      </c>
      <c r="R219" s="260"/>
      <c r="S219" s="260" t="s">
        <v>1491</v>
      </c>
      <c r="T219" s="260" t="s">
        <v>1492</v>
      </c>
      <c r="U219" s="260" t="s">
        <v>24</v>
      </c>
      <c r="V219" s="260" t="s">
        <v>697</v>
      </c>
      <c r="W219" s="260" t="s">
        <v>713</v>
      </c>
      <c r="X219" s="260">
        <f t="shared" si="6"/>
        <v>10</v>
      </c>
    </row>
    <row r="220" spans="1:24" ht="56.95" customHeight="1" x14ac:dyDescent="0.25">
      <c r="A220" s="260" t="s">
        <v>381</v>
      </c>
      <c r="B220" s="260" t="s">
        <v>1496</v>
      </c>
      <c r="C220" s="260">
        <v>0</v>
      </c>
      <c r="D220" s="260">
        <v>0</v>
      </c>
      <c r="E220" s="260">
        <v>0</v>
      </c>
      <c r="F220" s="260">
        <v>0</v>
      </c>
      <c r="G220" s="260">
        <v>0</v>
      </c>
      <c r="H220" s="260">
        <v>1</v>
      </c>
      <c r="I220" s="260">
        <v>0</v>
      </c>
      <c r="J220" s="260">
        <v>1</v>
      </c>
      <c r="K220" s="260"/>
      <c r="L220" s="260" t="s">
        <v>885</v>
      </c>
      <c r="M220" s="260" t="s">
        <v>697</v>
      </c>
      <c r="N220" s="260" t="s">
        <v>1489</v>
      </c>
      <c r="O220" s="260" t="s">
        <v>1490</v>
      </c>
      <c r="P220" s="260" t="s">
        <v>1490</v>
      </c>
      <c r="Q220" s="260" t="s">
        <v>1490</v>
      </c>
      <c r="R220" s="260"/>
      <c r="S220" s="260" t="s">
        <v>1491</v>
      </c>
      <c r="T220" s="260" t="s">
        <v>1492</v>
      </c>
      <c r="U220" s="260" t="s">
        <v>24</v>
      </c>
      <c r="V220" s="260" t="s">
        <v>697</v>
      </c>
      <c r="W220" s="260" t="s">
        <v>713</v>
      </c>
      <c r="X220" s="260">
        <f t="shared" si="6"/>
        <v>10</v>
      </c>
    </row>
    <row r="221" spans="1:24" ht="56.95" customHeight="1" x14ac:dyDescent="0.25">
      <c r="A221" s="260" t="s">
        <v>382</v>
      </c>
      <c r="B221" s="260" t="s">
        <v>1497</v>
      </c>
      <c r="C221" s="260">
        <v>0</v>
      </c>
      <c r="D221" s="260">
        <v>0</v>
      </c>
      <c r="E221" s="260">
        <v>0</v>
      </c>
      <c r="F221" s="260">
        <v>0</v>
      </c>
      <c r="G221" s="260">
        <v>0</v>
      </c>
      <c r="H221" s="260">
        <v>1</v>
      </c>
      <c r="I221" s="260">
        <v>0</v>
      </c>
      <c r="J221" s="260">
        <v>1</v>
      </c>
      <c r="K221" s="260"/>
      <c r="L221" s="260" t="s">
        <v>885</v>
      </c>
      <c r="M221" s="260" t="s">
        <v>697</v>
      </c>
      <c r="N221" s="260" t="s">
        <v>1489</v>
      </c>
      <c r="O221" s="260" t="s">
        <v>1490</v>
      </c>
      <c r="P221" s="260" t="s">
        <v>1490</v>
      </c>
      <c r="Q221" s="260" t="s">
        <v>1490</v>
      </c>
      <c r="R221" s="260"/>
      <c r="S221" s="260" t="s">
        <v>1491</v>
      </c>
      <c r="T221" s="260" t="s">
        <v>1492</v>
      </c>
      <c r="U221" s="260" t="s">
        <v>24</v>
      </c>
      <c r="V221" s="260" t="s">
        <v>697</v>
      </c>
      <c r="W221" s="260" t="s">
        <v>713</v>
      </c>
      <c r="X221" s="260">
        <f t="shared" si="6"/>
        <v>10</v>
      </c>
    </row>
    <row r="222" spans="1:24" ht="56.95" customHeight="1" x14ac:dyDescent="0.25">
      <c r="A222" s="260" t="s">
        <v>383</v>
      </c>
      <c r="B222" s="260" t="s">
        <v>1498</v>
      </c>
      <c r="C222" s="260">
        <v>0</v>
      </c>
      <c r="D222" s="260">
        <v>0</v>
      </c>
      <c r="E222" s="260">
        <v>0</v>
      </c>
      <c r="F222" s="260">
        <v>0</v>
      </c>
      <c r="G222" s="260">
        <v>0</v>
      </c>
      <c r="H222" s="260">
        <v>1</v>
      </c>
      <c r="I222" s="260">
        <v>0</v>
      </c>
      <c r="J222" s="260">
        <v>1</v>
      </c>
      <c r="K222" s="260"/>
      <c r="L222" s="260" t="s">
        <v>885</v>
      </c>
      <c r="M222" s="260" t="s">
        <v>697</v>
      </c>
      <c r="N222" s="260" t="s">
        <v>1489</v>
      </c>
      <c r="O222" s="260" t="s">
        <v>1490</v>
      </c>
      <c r="P222" s="260" t="s">
        <v>1490</v>
      </c>
      <c r="Q222" s="260" t="s">
        <v>1490</v>
      </c>
      <c r="R222" s="260"/>
      <c r="S222" s="260" t="s">
        <v>1491</v>
      </c>
      <c r="T222" s="260" t="s">
        <v>1492</v>
      </c>
      <c r="U222" s="260" t="s">
        <v>24</v>
      </c>
      <c r="V222" s="260" t="s">
        <v>697</v>
      </c>
      <c r="W222" s="260" t="s">
        <v>713</v>
      </c>
      <c r="X222" s="260">
        <f t="shared" si="6"/>
        <v>10</v>
      </c>
    </row>
    <row r="223" spans="1:24" ht="56.95" customHeight="1" x14ac:dyDescent="0.25">
      <c r="A223" s="260" t="s">
        <v>384</v>
      </c>
      <c r="B223" s="260" t="s">
        <v>1499</v>
      </c>
      <c r="C223" s="260">
        <v>0</v>
      </c>
      <c r="D223" s="260">
        <v>0</v>
      </c>
      <c r="E223" s="260">
        <v>0</v>
      </c>
      <c r="F223" s="260">
        <v>0</v>
      </c>
      <c r="G223" s="260">
        <v>0</v>
      </c>
      <c r="H223" s="260">
        <v>1</v>
      </c>
      <c r="I223" s="260">
        <v>0</v>
      </c>
      <c r="J223" s="260">
        <v>1</v>
      </c>
      <c r="K223" s="260"/>
      <c r="L223" s="260" t="s">
        <v>885</v>
      </c>
      <c r="M223" s="260" t="s">
        <v>697</v>
      </c>
      <c r="N223" s="260" t="s">
        <v>1489</v>
      </c>
      <c r="O223" s="260" t="s">
        <v>1490</v>
      </c>
      <c r="P223" s="260" t="s">
        <v>1490</v>
      </c>
      <c r="Q223" s="260" t="s">
        <v>1490</v>
      </c>
      <c r="R223" s="260"/>
      <c r="S223" s="260" t="s">
        <v>1491</v>
      </c>
      <c r="T223" s="260" t="s">
        <v>1492</v>
      </c>
      <c r="U223" s="260" t="s">
        <v>24</v>
      </c>
      <c r="V223" s="260" t="s">
        <v>697</v>
      </c>
      <c r="W223" s="260" t="s">
        <v>713</v>
      </c>
      <c r="X223" s="260">
        <f t="shared" si="6"/>
        <v>10</v>
      </c>
    </row>
    <row r="224" spans="1:24" ht="56.95" customHeight="1" x14ac:dyDescent="0.25">
      <c r="A224" s="260" t="s">
        <v>385</v>
      </c>
      <c r="B224" s="260" t="s">
        <v>1500</v>
      </c>
      <c r="C224" s="260">
        <v>0</v>
      </c>
      <c r="D224" s="260">
        <v>0</v>
      </c>
      <c r="E224" s="260">
        <v>0</v>
      </c>
      <c r="F224" s="260">
        <v>0</v>
      </c>
      <c r="G224" s="260">
        <v>0</v>
      </c>
      <c r="H224" s="260">
        <v>1</v>
      </c>
      <c r="I224" s="260">
        <v>0</v>
      </c>
      <c r="J224" s="260">
        <v>1</v>
      </c>
      <c r="K224" s="260"/>
      <c r="L224" s="260" t="s">
        <v>695</v>
      </c>
      <c r="M224" s="260" t="s">
        <v>697</v>
      </c>
      <c r="N224" s="260" t="s">
        <v>1489</v>
      </c>
      <c r="O224" s="260" t="s">
        <v>1490</v>
      </c>
      <c r="P224" s="260" t="s">
        <v>1490</v>
      </c>
      <c r="Q224" s="260" t="s">
        <v>1490</v>
      </c>
      <c r="R224" s="260"/>
      <c r="S224" s="260" t="s">
        <v>1491</v>
      </c>
      <c r="T224" s="260" t="s">
        <v>1492</v>
      </c>
      <c r="U224" s="260" t="s">
        <v>695</v>
      </c>
      <c r="V224" s="260" t="s">
        <v>697</v>
      </c>
      <c r="W224" s="260"/>
      <c r="X224" s="260"/>
    </row>
    <row r="225" spans="1:24" ht="56.95" customHeight="1" x14ac:dyDescent="0.25">
      <c r="A225" s="260" t="s">
        <v>386</v>
      </c>
      <c r="B225" s="260" t="s">
        <v>1501</v>
      </c>
      <c r="C225" s="260">
        <v>0</v>
      </c>
      <c r="D225" s="260">
        <v>0</v>
      </c>
      <c r="E225" s="260">
        <v>0</v>
      </c>
      <c r="F225" s="260">
        <v>0</v>
      </c>
      <c r="G225" s="260">
        <v>0</v>
      </c>
      <c r="H225" s="260">
        <v>1</v>
      </c>
      <c r="I225" s="260">
        <v>0</v>
      </c>
      <c r="J225" s="260">
        <v>1</v>
      </c>
      <c r="K225" s="260"/>
      <c r="L225" s="260" t="s">
        <v>695</v>
      </c>
      <c r="M225" s="260" t="s">
        <v>697</v>
      </c>
      <c r="N225" s="260" t="s">
        <v>1489</v>
      </c>
      <c r="O225" s="260" t="s">
        <v>1490</v>
      </c>
      <c r="P225" s="260" t="s">
        <v>1490</v>
      </c>
      <c r="Q225" s="260" t="s">
        <v>1490</v>
      </c>
      <c r="R225" s="260"/>
      <c r="S225" s="260" t="s">
        <v>1491</v>
      </c>
      <c r="T225" s="260" t="s">
        <v>1492</v>
      </c>
      <c r="U225" s="260" t="s">
        <v>695</v>
      </c>
      <c r="V225" s="260" t="s">
        <v>697</v>
      </c>
      <c r="W225" s="260"/>
      <c r="X225" s="260"/>
    </row>
    <row r="226" spans="1:24" ht="56.95" customHeight="1" x14ac:dyDescent="0.25">
      <c r="A226" s="260" t="s">
        <v>387</v>
      </c>
      <c r="B226" s="260" t="s">
        <v>1502</v>
      </c>
      <c r="C226" s="260">
        <v>0</v>
      </c>
      <c r="D226" s="260">
        <v>0</v>
      </c>
      <c r="E226" s="260">
        <v>0</v>
      </c>
      <c r="F226" s="260">
        <v>0</v>
      </c>
      <c r="G226" s="260">
        <v>0</v>
      </c>
      <c r="H226" s="260">
        <v>1</v>
      </c>
      <c r="I226" s="260">
        <v>0</v>
      </c>
      <c r="J226" s="260">
        <v>1</v>
      </c>
      <c r="K226" s="260"/>
      <c r="L226" s="260" t="s">
        <v>885</v>
      </c>
      <c r="M226" s="260" t="s">
        <v>697</v>
      </c>
      <c r="N226" s="260" t="s">
        <v>1489</v>
      </c>
      <c r="O226" s="260" t="s">
        <v>1490</v>
      </c>
      <c r="P226" s="260" t="s">
        <v>1490</v>
      </c>
      <c r="Q226" s="260" t="s">
        <v>1490</v>
      </c>
      <c r="R226" s="260"/>
      <c r="S226" s="260" t="s">
        <v>1491</v>
      </c>
      <c r="T226" s="260" t="s">
        <v>1492</v>
      </c>
      <c r="U226" s="260" t="s">
        <v>24</v>
      </c>
      <c r="V226" s="260" t="s">
        <v>697</v>
      </c>
      <c r="W226" s="260" t="s">
        <v>722</v>
      </c>
      <c r="X226" s="260">
        <f>IF($W226="Critical Importance",20,IF($W226="Minor Importance",5,10))</f>
        <v>5</v>
      </c>
    </row>
    <row r="227" spans="1:24" ht="71.2" customHeight="1" x14ac:dyDescent="0.25">
      <c r="A227" s="260" t="s">
        <v>388</v>
      </c>
      <c r="B227" s="260" t="s">
        <v>1503</v>
      </c>
      <c r="C227" s="260">
        <v>0</v>
      </c>
      <c r="D227" s="260">
        <v>0</v>
      </c>
      <c r="E227" s="260">
        <v>0</v>
      </c>
      <c r="F227" s="260">
        <v>0</v>
      </c>
      <c r="G227" s="260">
        <v>0</v>
      </c>
      <c r="H227" s="260">
        <v>1</v>
      </c>
      <c r="I227" s="260">
        <v>0</v>
      </c>
      <c r="J227" s="260">
        <v>1</v>
      </c>
      <c r="K227" s="260"/>
      <c r="L227" s="260" t="s">
        <v>695</v>
      </c>
      <c r="M227" s="260" t="s">
        <v>697</v>
      </c>
      <c r="N227" s="260" t="s">
        <v>1489</v>
      </c>
      <c r="O227" s="260" t="s">
        <v>1490</v>
      </c>
      <c r="P227" s="260" t="s">
        <v>1490</v>
      </c>
      <c r="Q227" s="260" t="s">
        <v>1490</v>
      </c>
      <c r="R227" s="260"/>
      <c r="S227" s="260" t="s">
        <v>1491</v>
      </c>
      <c r="T227" s="260" t="s">
        <v>1492</v>
      </c>
      <c r="U227" s="260" t="s">
        <v>695</v>
      </c>
      <c r="V227" s="260" t="s">
        <v>697</v>
      </c>
      <c r="W227" s="260"/>
      <c r="X227" s="260"/>
    </row>
    <row r="228" spans="1:24" ht="235.5" customHeight="1" x14ac:dyDescent="0.25">
      <c r="A228" s="262" t="s">
        <v>389</v>
      </c>
      <c r="B228" s="260" t="s">
        <v>1504</v>
      </c>
      <c r="C228" s="260">
        <v>0</v>
      </c>
      <c r="D228" s="260">
        <v>0</v>
      </c>
      <c r="E228" s="260">
        <v>0</v>
      </c>
      <c r="F228" s="260">
        <v>0</v>
      </c>
      <c r="G228" s="260">
        <v>0</v>
      </c>
      <c r="H228" s="260">
        <v>1</v>
      </c>
      <c r="I228" s="260">
        <v>0</v>
      </c>
      <c r="J228" s="260">
        <v>0</v>
      </c>
      <c r="K228" s="260"/>
      <c r="L228" s="260" t="s">
        <v>885</v>
      </c>
      <c r="M228" s="260" t="s">
        <v>694</v>
      </c>
      <c r="N228" s="260" t="s">
        <v>1505</v>
      </c>
      <c r="O228" s="260" t="s">
        <v>694</v>
      </c>
      <c r="P228" s="260" t="s">
        <v>1506</v>
      </c>
      <c r="Q228" s="260" t="s">
        <v>1507</v>
      </c>
      <c r="R228" s="260"/>
      <c r="S228" s="260" t="s">
        <v>1508</v>
      </c>
      <c r="T228" s="260" t="s">
        <v>1509</v>
      </c>
      <c r="U228" s="260" t="s">
        <v>24</v>
      </c>
      <c r="V228" s="260" t="s">
        <v>694</v>
      </c>
      <c r="W228" s="260" t="s">
        <v>713</v>
      </c>
      <c r="X228" s="260">
        <f t="shared" ref="X228:X234" si="7">IF($W228="Critical Importance",20,IF($W228="Minor Importance",5,10))</f>
        <v>10</v>
      </c>
    </row>
    <row r="229" spans="1:24" ht="231.05" customHeight="1" x14ac:dyDescent="0.25">
      <c r="A229" s="262" t="s">
        <v>390</v>
      </c>
      <c r="B229" s="260" t="s">
        <v>1510</v>
      </c>
      <c r="C229" s="260">
        <v>0</v>
      </c>
      <c r="D229" s="260">
        <v>0</v>
      </c>
      <c r="E229" s="260">
        <v>0</v>
      </c>
      <c r="F229" s="260">
        <v>0</v>
      </c>
      <c r="G229" s="260">
        <v>0</v>
      </c>
      <c r="H229" s="260">
        <v>1</v>
      </c>
      <c r="I229" s="260">
        <v>0</v>
      </c>
      <c r="J229" s="260">
        <v>0</v>
      </c>
      <c r="K229" s="260"/>
      <c r="L229" s="260" t="s">
        <v>885</v>
      </c>
      <c r="M229" s="260" t="s">
        <v>694</v>
      </c>
      <c r="N229" s="260" t="s">
        <v>1505</v>
      </c>
      <c r="O229" s="260" t="s">
        <v>694</v>
      </c>
      <c r="P229" s="260" t="s">
        <v>694</v>
      </c>
      <c r="Q229" s="260" t="s">
        <v>1511</v>
      </c>
      <c r="R229" s="260"/>
      <c r="S229" s="260" t="s">
        <v>1512</v>
      </c>
      <c r="T229" s="260" t="s">
        <v>1513</v>
      </c>
      <c r="U229" s="260" t="s">
        <v>37</v>
      </c>
      <c r="V229" s="260" t="s">
        <v>694</v>
      </c>
      <c r="W229" s="260" t="s">
        <v>713</v>
      </c>
      <c r="X229" s="260">
        <f t="shared" si="7"/>
        <v>10</v>
      </c>
    </row>
    <row r="230" spans="1:24" ht="213.75" customHeight="1" x14ac:dyDescent="0.25">
      <c r="A230" s="262" t="s">
        <v>391</v>
      </c>
      <c r="B230" s="260" t="s">
        <v>1514</v>
      </c>
      <c r="C230" s="260">
        <v>0</v>
      </c>
      <c r="D230" s="260">
        <v>0</v>
      </c>
      <c r="E230" s="260">
        <v>0</v>
      </c>
      <c r="F230" s="260">
        <v>0</v>
      </c>
      <c r="G230" s="260">
        <v>0</v>
      </c>
      <c r="H230" s="260">
        <v>1</v>
      </c>
      <c r="I230" s="260">
        <v>0</v>
      </c>
      <c r="J230" s="260">
        <v>0</v>
      </c>
      <c r="K230" s="260"/>
      <c r="L230" s="260" t="s">
        <v>885</v>
      </c>
      <c r="M230" s="260" t="s">
        <v>694</v>
      </c>
      <c r="N230" s="260" t="s">
        <v>1505</v>
      </c>
      <c r="O230" s="260" t="s">
        <v>694</v>
      </c>
      <c r="P230" s="260" t="s">
        <v>1515</v>
      </c>
      <c r="Q230" s="260" t="s">
        <v>1516</v>
      </c>
      <c r="R230" s="260"/>
      <c r="S230" s="260" t="s">
        <v>1517</v>
      </c>
      <c r="T230" s="260" t="s">
        <v>1518</v>
      </c>
      <c r="U230" s="260" t="s">
        <v>24</v>
      </c>
      <c r="V230" s="260" t="s">
        <v>694</v>
      </c>
      <c r="W230" s="260" t="s">
        <v>713</v>
      </c>
      <c r="X230" s="260">
        <f t="shared" si="7"/>
        <v>10</v>
      </c>
    </row>
    <row r="231" spans="1:24" ht="228.8" customHeight="1" x14ac:dyDescent="0.25">
      <c r="A231" s="262" t="s">
        <v>392</v>
      </c>
      <c r="B231" s="260" t="s">
        <v>1519</v>
      </c>
      <c r="C231" s="260">
        <v>0</v>
      </c>
      <c r="D231" s="260">
        <v>0</v>
      </c>
      <c r="E231" s="260">
        <v>0</v>
      </c>
      <c r="F231" s="260">
        <v>0</v>
      </c>
      <c r="G231" s="260">
        <v>0</v>
      </c>
      <c r="H231" s="260">
        <v>1</v>
      </c>
      <c r="I231" s="260">
        <v>0</v>
      </c>
      <c r="J231" s="260">
        <v>0</v>
      </c>
      <c r="K231" s="260"/>
      <c r="L231" s="260" t="s">
        <v>885</v>
      </c>
      <c r="M231" s="260" t="s">
        <v>694</v>
      </c>
      <c r="N231" s="260" t="s">
        <v>1505</v>
      </c>
      <c r="O231" s="260" t="s">
        <v>694</v>
      </c>
      <c r="P231" s="260" t="s">
        <v>694</v>
      </c>
      <c r="Q231" s="260" t="s">
        <v>1511</v>
      </c>
      <c r="R231" s="260"/>
      <c r="S231" s="260" t="s">
        <v>1520</v>
      </c>
      <c r="T231" s="260" t="s">
        <v>1513</v>
      </c>
      <c r="U231" s="260" t="s">
        <v>37</v>
      </c>
      <c r="V231" s="260" t="s">
        <v>694</v>
      </c>
      <c r="W231" s="260" t="s">
        <v>713</v>
      </c>
      <c r="X231" s="260">
        <f t="shared" si="7"/>
        <v>10</v>
      </c>
    </row>
    <row r="232" spans="1:24" ht="214.55" customHeight="1" x14ac:dyDescent="0.25">
      <c r="A232" s="262" t="s">
        <v>393</v>
      </c>
      <c r="B232" s="260" t="s">
        <v>1521</v>
      </c>
      <c r="C232" s="260">
        <v>0</v>
      </c>
      <c r="D232" s="260">
        <v>0</v>
      </c>
      <c r="E232" s="260">
        <v>0</v>
      </c>
      <c r="F232" s="260">
        <v>0</v>
      </c>
      <c r="G232" s="260">
        <v>0</v>
      </c>
      <c r="H232" s="260">
        <v>1</v>
      </c>
      <c r="I232" s="260">
        <v>0</v>
      </c>
      <c r="J232" s="260">
        <v>0</v>
      </c>
      <c r="K232" s="260"/>
      <c r="L232" s="260" t="s">
        <v>885</v>
      </c>
      <c r="M232" s="260" t="s">
        <v>694</v>
      </c>
      <c r="N232" s="260" t="s">
        <v>1505</v>
      </c>
      <c r="O232" s="260" t="s">
        <v>694</v>
      </c>
      <c r="P232" s="260" t="s">
        <v>694</v>
      </c>
      <c r="Q232" s="260" t="s">
        <v>1522</v>
      </c>
      <c r="R232" s="260" t="s">
        <v>890</v>
      </c>
      <c r="S232" s="260" t="s">
        <v>1523</v>
      </c>
      <c r="T232" s="260" t="s">
        <v>1524</v>
      </c>
      <c r="U232" s="260" t="s">
        <v>24</v>
      </c>
      <c r="V232" s="260" t="s">
        <v>694</v>
      </c>
      <c r="W232" s="260" t="s">
        <v>713</v>
      </c>
      <c r="X232" s="260">
        <f t="shared" si="7"/>
        <v>10</v>
      </c>
    </row>
    <row r="233" spans="1:24" ht="90" customHeight="1" x14ac:dyDescent="0.25">
      <c r="A233" s="262" t="s">
        <v>394</v>
      </c>
      <c r="B233" s="260" t="s">
        <v>1525</v>
      </c>
      <c r="C233" s="260">
        <v>0</v>
      </c>
      <c r="D233" s="260">
        <v>0</v>
      </c>
      <c r="E233" s="260">
        <v>0</v>
      </c>
      <c r="F233" s="260">
        <v>0</v>
      </c>
      <c r="G233" s="260">
        <v>0</v>
      </c>
      <c r="H233" s="260">
        <v>1</v>
      </c>
      <c r="I233" s="260">
        <v>0</v>
      </c>
      <c r="J233" s="260">
        <v>0</v>
      </c>
      <c r="K233" s="260"/>
      <c r="L233" s="260" t="s">
        <v>885</v>
      </c>
      <c r="M233" s="260" t="s">
        <v>694</v>
      </c>
      <c r="N233" s="260" t="s">
        <v>1505</v>
      </c>
      <c r="O233" s="260" t="s">
        <v>694</v>
      </c>
      <c r="P233" s="260" t="s">
        <v>1526</v>
      </c>
      <c r="Q233" s="260" t="s">
        <v>1527</v>
      </c>
      <c r="R233" s="260" t="s">
        <v>890</v>
      </c>
      <c r="S233" s="260" t="s">
        <v>1528</v>
      </c>
      <c r="T233" s="260" t="s">
        <v>1529</v>
      </c>
      <c r="U233" s="260" t="s">
        <v>24</v>
      </c>
      <c r="V233" s="260" t="s">
        <v>694</v>
      </c>
      <c r="W233" s="260" t="s">
        <v>713</v>
      </c>
      <c r="X233" s="260">
        <f t="shared" si="7"/>
        <v>10</v>
      </c>
    </row>
    <row r="234" spans="1:24" ht="142.55000000000001" customHeight="1" x14ac:dyDescent="0.25">
      <c r="A234" s="262" t="s">
        <v>395</v>
      </c>
      <c r="B234" s="260" t="s">
        <v>1530</v>
      </c>
      <c r="C234" s="260">
        <v>0</v>
      </c>
      <c r="D234" s="260">
        <v>0</v>
      </c>
      <c r="E234" s="260">
        <v>0</v>
      </c>
      <c r="F234" s="260">
        <v>0</v>
      </c>
      <c r="G234" s="260">
        <v>0</v>
      </c>
      <c r="H234" s="260">
        <v>1</v>
      </c>
      <c r="I234" s="260">
        <v>0</v>
      </c>
      <c r="J234" s="260">
        <v>0</v>
      </c>
      <c r="K234" s="260"/>
      <c r="L234" s="260" t="s">
        <v>885</v>
      </c>
      <c r="M234" s="260" t="s">
        <v>694</v>
      </c>
      <c r="N234" s="260" t="s">
        <v>1505</v>
      </c>
      <c r="O234" s="260" t="s">
        <v>694</v>
      </c>
      <c r="P234" s="260" t="s">
        <v>1531</v>
      </c>
      <c r="Q234" s="260" t="s">
        <v>1532</v>
      </c>
      <c r="R234" s="260"/>
      <c r="S234" s="260" t="s">
        <v>1533</v>
      </c>
      <c r="T234" s="260" t="s">
        <v>1534</v>
      </c>
      <c r="U234" s="260" t="s">
        <v>24</v>
      </c>
      <c r="V234" s="260" t="s">
        <v>694</v>
      </c>
      <c r="W234" s="260" t="s">
        <v>713</v>
      </c>
      <c r="X234" s="260">
        <f t="shared" si="7"/>
        <v>10</v>
      </c>
    </row>
    <row r="235" spans="1:24" ht="142.55000000000001" customHeight="1" x14ac:dyDescent="0.25">
      <c r="A235" s="262" t="s">
        <v>396</v>
      </c>
      <c r="B235" s="260" t="s">
        <v>1535</v>
      </c>
      <c r="C235" s="260">
        <v>0</v>
      </c>
      <c r="D235" s="260">
        <v>0</v>
      </c>
      <c r="E235" s="260">
        <v>0</v>
      </c>
      <c r="F235" s="260">
        <v>0</v>
      </c>
      <c r="G235" s="260">
        <v>0</v>
      </c>
      <c r="H235" s="260">
        <v>1</v>
      </c>
      <c r="I235" s="260">
        <v>0</v>
      </c>
      <c r="J235" s="260">
        <v>0</v>
      </c>
      <c r="K235" s="260"/>
      <c r="L235" s="260" t="s">
        <v>695</v>
      </c>
      <c r="M235" s="260" t="s">
        <v>694</v>
      </c>
      <c r="N235" s="260" t="s">
        <v>1505</v>
      </c>
      <c r="O235" s="260" t="s">
        <v>1536</v>
      </c>
      <c r="P235" s="260" t="s">
        <v>1536</v>
      </c>
      <c r="Q235" s="260" t="s">
        <v>1536</v>
      </c>
      <c r="R235" s="260"/>
      <c r="S235" s="260" t="s">
        <v>1537</v>
      </c>
      <c r="T235" s="260" t="s">
        <v>1538</v>
      </c>
      <c r="U235" s="260" t="s">
        <v>695</v>
      </c>
      <c r="V235" s="260" t="s">
        <v>694</v>
      </c>
      <c r="W235" s="260"/>
      <c r="X235" s="260"/>
    </row>
    <row r="236" spans="1:24" ht="171" customHeight="1" x14ac:dyDescent="0.25">
      <c r="A236" s="262" t="s">
        <v>397</v>
      </c>
      <c r="B236" s="260" t="s">
        <v>1539</v>
      </c>
      <c r="C236" s="260">
        <v>0</v>
      </c>
      <c r="D236" s="260">
        <v>0</v>
      </c>
      <c r="E236" s="260">
        <v>0</v>
      </c>
      <c r="F236" s="260">
        <v>0</v>
      </c>
      <c r="G236" s="260">
        <v>0</v>
      </c>
      <c r="H236" s="260">
        <v>1</v>
      </c>
      <c r="I236" s="260">
        <v>0</v>
      </c>
      <c r="J236" s="260">
        <v>0</v>
      </c>
      <c r="K236" s="260"/>
      <c r="L236" s="260" t="s">
        <v>695</v>
      </c>
      <c r="M236" s="260" t="s">
        <v>694</v>
      </c>
      <c r="N236" s="260" t="s">
        <v>1505</v>
      </c>
      <c r="O236" s="260" t="s">
        <v>1540</v>
      </c>
      <c r="P236" s="260" t="s">
        <v>1540</v>
      </c>
      <c r="Q236" s="260" t="s">
        <v>1540</v>
      </c>
      <c r="R236" s="260"/>
      <c r="S236" s="260" t="s">
        <v>1541</v>
      </c>
      <c r="T236" s="260" t="s">
        <v>1542</v>
      </c>
      <c r="U236" s="260" t="s">
        <v>695</v>
      </c>
      <c r="V236" s="260" t="s">
        <v>694</v>
      </c>
      <c r="W236" s="260"/>
      <c r="X236" s="260"/>
    </row>
    <row r="237" spans="1:24" ht="199.5" customHeight="1" x14ac:dyDescent="0.25">
      <c r="A237" s="262" t="s">
        <v>398</v>
      </c>
      <c r="B237" s="260" t="s">
        <v>1543</v>
      </c>
      <c r="C237" s="260">
        <v>0</v>
      </c>
      <c r="D237" s="260">
        <v>0</v>
      </c>
      <c r="E237" s="260">
        <v>0</v>
      </c>
      <c r="F237" s="260">
        <v>0</v>
      </c>
      <c r="G237" s="260">
        <v>0</v>
      </c>
      <c r="H237" s="260">
        <v>1</v>
      </c>
      <c r="I237" s="260">
        <v>0</v>
      </c>
      <c r="J237" s="260">
        <v>0</v>
      </c>
      <c r="K237" s="260"/>
      <c r="L237" s="260" t="s">
        <v>885</v>
      </c>
      <c r="M237" s="260" t="s">
        <v>694</v>
      </c>
      <c r="N237" s="260" t="s">
        <v>1505</v>
      </c>
      <c r="O237" s="260" t="s">
        <v>694</v>
      </c>
      <c r="P237" s="260" t="s">
        <v>1544</v>
      </c>
      <c r="Q237" s="260" t="s">
        <v>1545</v>
      </c>
      <c r="R237" s="260"/>
      <c r="S237" s="260" t="s">
        <v>1546</v>
      </c>
      <c r="T237" s="260" t="s">
        <v>1547</v>
      </c>
      <c r="U237" s="260" t="s">
        <v>24</v>
      </c>
      <c r="V237" s="260" t="s">
        <v>694</v>
      </c>
      <c r="W237" s="260" t="s">
        <v>722</v>
      </c>
      <c r="X237" s="260">
        <f>IF($W237="Critical Importance",20,IF($W237="Minor Importance",5,10))</f>
        <v>5</v>
      </c>
    </row>
    <row r="238" spans="1:24" ht="100" customHeight="1" x14ac:dyDescent="0.25">
      <c r="A238" s="261" t="s">
        <v>458</v>
      </c>
      <c r="B238" s="261" t="s">
        <v>1548</v>
      </c>
      <c r="C238" s="264">
        <v>0</v>
      </c>
      <c r="D238" s="264">
        <v>0</v>
      </c>
      <c r="E238" s="264">
        <v>0</v>
      </c>
      <c r="F238" s="264">
        <v>0</v>
      </c>
      <c r="G238" s="264">
        <v>0</v>
      </c>
      <c r="H238" s="264">
        <v>0</v>
      </c>
      <c r="I238" s="264">
        <v>0</v>
      </c>
      <c r="J238" s="264">
        <v>1</v>
      </c>
      <c r="K238" s="261" t="s">
        <v>692</v>
      </c>
      <c r="L238" s="261" t="s">
        <v>695</v>
      </c>
      <c r="M238" s="265"/>
      <c r="N238" s="265"/>
      <c r="O238" s="261" t="s">
        <v>1549</v>
      </c>
      <c r="P238" s="261" t="s">
        <v>1549</v>
      </c>
      <c r="Q238" s="261" t="s">
        <v>1550</v>
      </c>
      <c r="R238" s="265"/>
      <c r="S238" s="261" t="s">
        <v>1551</v>
      </c>
      <c r="T238" s="261" t="s">
        <v>1552</v>
      </c>
      <c r="U238" s="261" t="s">
        <v>695</v>
      </c>
      <c r="V238" s="265"/>
      <c r="W238" s="265"/>
      <c r="X238" s="264"/>
    </row>
    <row r="239" spans="1:24" ht="171" customHeight="1" x14ac:dyDescent="0.25">
      <c r="A239" s="261" t="s">
        <v>460</v>
      </c>
      <c r="B239" s="261" t="s">
        <v>1553</v>
      </c>
      <c r="C239" s="264">
        <v>0</v>
      </c>
      <c r="D239" s="264">
        <v>0</v>
      </c>
      <c r="E239" s="264">
        <v>0</v>
      </c>
      <c r="F239" s="264">
        <v>0</v>
      </c>
      <c r="G239" s="264">
        <v>0</v>
      </c>
      <c r="H239" s="264">
        <v>0</v>
      </c>
      <c r="I239" s="264">
        <v>0</v>
      </c>
      <c r="J239" s="264">
        <v>1</v>
      </c>
      <c r="K239" s="261" t="s">
        <v>692</v>
      </c>
      <c r="L239" s="261" t="s">
        <v>695</v>
      </c>
      <c r="M239" s="265"/>
      <c r="N239" s="265"/>
      <c r="O239" s="261" t="s">
        <v>1554</v>
      </c>
      <c r="P239" s="261" t="s">
        <v>1554</v>
      </c>
      <c r="Q239" s="261" t="s">
        <v>1555</v>
      </c>
      <c r="R239" s="265"/>
      <c r="S239" s="261" t="s">
        <v>1551</v>
      </c>
      <c r="T239" s="265"/>
      <c r="U239" s="261" t="s">
        <v>695</v>
      </c>
      <c r="V239" s="265"/>
      <c r="W239" s="265"/>
      <c r="X239" s="264"/>
    </row>
    <row r="240" spans="1:24" ht="71.2" customHeight="1" x14ac:dyDescent="0.25">
      <c r="A240" s="261" t="s">
        <v>462</v>
      </c>
      <c r="B240" s="261" t="s">
        <v>1556</v>
      </c>
      <c r="C240" s="264">
        <v>0</v>
      </c>
      <c r="D240" s="264">
        <v>0</v>
      </c>
      <c r="E240" s="264">
        <v>0</v>
      </c>
      <c r="F240" s="264">
        <v>0</v>
      </c>
      <c r="G240" s="264">
        <v>0</v>
      </c>
      <c r="H240" s="264">
        <v>0</v>
      </c>
      <c r="I240" s="264">
        <v>0</v>
      </c>
      <c r="J240" s="264">
        <v>1</v>
      </c>
      <c r="K240" s="261" t="s">
        <v>692</v>
      </c>
      <c r="L240" s="261" t="s">
        <v>695</v>
      </c>
      <c r="M240" s="265"/>
      <c r="N240" s="265"/>
      <c r="O240" s="265"/>
      <c r="P240" s="265"/>
      <c r="Q240" s="261" t="s">
        <v>1557</v>
      </c>
      <c r="R240" s="265"/>
      <c r="S240" s="261" t="s">
        <v>1551</v>
      </c>
      <c r="T240" s="265"/>
      <c r="U240" s="261" t="s">
        <v>695</v>
      </c>
      <c r="V240" s="265"/>
      <c r="W240" s="265"/>
      <c r="X240" s="264"/>
    </row>
    <row r="241" spans="1:24" ht="85.75" customHeight="1" x14ac:dyDescent="0.25">
      <c r="A241" s="261" t="s">
        <v>464</v>
      </c>
      <c r="B241" s="261" t="s">
        <v>1558</v>
      </c>
      <c r="C241" s="264">
        <v>0</v>
      </c>
      <c r="D241" s="264">
        <v>0</v>
      </c>
      <c r="E241" s="264">
        <v>0</v>
      </c>
      <c r="F241" s="264">
        <v>0</v>
      </c>
      <c r="G241" s="264">
        <v>0</v>
      </c>
      <c r="H241" s="264">
        <v>0</v>
      </c>
      <c r="I241" s="264">
        <v>0</v>
      </c>
      <c r="J241" s="264">
        <v>1</v>
      </c>
      <c r="K241" s="261" t="s">
        <v>692</v>
      </c>
      <c r="L241" s="261" t="s">
        <v>695</v>
      </c>
      <c r="M241" s="265"/>
      <c r="N241" s="265"/>
      <c r="O241" s="265"/>
      <c r="P241" s="265"/>
      <c r="Q241" s="261" t="s">
        <v>1559</v>
      </c>
      <c r="R241" s="265"/>
      <c r="S241" s="261" t="s">
        <v>1551</v>
      </c>
      <c r="T241" s="265"/>
      <c r="U241" s="261" t="s">
        <v>695</v>
      </c>
      <c r="V241" s="265"/>
      <c r="W241" s="265"/>
      <c r="X241" s="264"/>
    </row>
    <row r="242" spans="1:24" ht="85.75" customHeight="1" x14ac:dyDescent="0.25">
      <c r="A242" s="261" t="s">
        <v>466</v>
      </c>
      <c r="B242" s="261" t="s">
        <v>1560</v>
      </c>
      <c r="C242" s="264">
        <v>0</v>
      </c>
      <c r="D242" s="264">
        <v>0</v>
      </c>
      <c r="E242" s="264">
        <v>0</v>
      </c>
      <c r="F242" s="264">
        <v>0</v>
      </c>
      <c r="G242" s="264">
        <v>0</v>
      </c>
      <c r="H242" s="264">
        <v>0</v>
      </c>
      <c r="I242" s="264">
        <v>0</v>
      </c>
      <c r="J242" s="264">
        <v>1</v>
      </c>
      <c r="K242" s="261"/>
      <c r="L242" s="261" t="s">
        <v>695</v>
      </c>
      <c r="M242" s="265"/>
      <c r="N242" s="265"/>
      <c r="O242" s="261" t="s">
        <v>1561</v>
      </c>
      <c r="P242" s="261" t="s">
        <v>1561</v>
      </c>
      <c r="Q242" s="261" t="s">
        <v>1561</v>
      </c>
      <c r="R242" s="265"/>
      <c r="S242" s="265" t="s">
        <v>1562</v>
      </c>
      <c r="T242" s="265" t="s">
        <v>1563</v>
      </c>
      <c r="U242" s="266" t="s">
        <v>695</v>
      </c>
      <c r="V242" s="265"/>
      <c r="W242" s="261"/>
      <c r="X242" s="264"/>
    </row>
    <row r="243" spans="1:24" ht="100" customHeight="1" x14ac:dyDescent="0.25">
      <c r="A243" s="261" t="s">
        <v>468</v>
      </c>
      <c r="B243" s="261" t="s">
        <v>1564</v>
      </c>
      <c r="C243" s="264">
        <v>0</v>
      </c>
      <c r="D243" s="264">
        <v>0</v>
      </c>
      <c r="E243" s="264">
        <v>0</v>
      </c>
      <c r="F243" s="264">
        <v>0</v>
      </c>
      <c r="G243" s="264">
        <v>0</v>
      </c>
      <c r="H243" s="264">
        <v>0</v>
      </c>
      <c r="I243" s="264">
        <v>0</v>
      </c>
      <c r="J243" s="264">
        <v>1</v>
      </c>
      <c r="K243" s="265"/>
      <c r="L243" s="261" t="s">
        <v>678</v>
      </c>
      <c r="M243" s="265"/>
      <c r="N243" s="265"/>
      <c r="O243" s="265"/>
      <c r="P243" s="265"/>
      <c r="Q243" s="261" t="s">
        <v>1565</v>
      </c>
      <c r="R243" s="265"/>
      <c r="S243" s="261" t="s">
        <v>1566</v>
      </c>
      <c r="T243" s="265"/>
      <c r="U243" s="261" t="s">
        <v>37</v>
      </c>
      <c r="V243" s="265"/>
      <c r="W243" s="261" t="s">
        <v>764</v>
      </c>
      <c r="X243" s="264">
        <v>20</v>
      </c>
    </row>
    <row r="244" spans="1:24" ht="15.75" customHeight="1" x14ac:dyDescent="0.25">
      <c r="A244" s="261" t="s">
        <v>470</v>
      </c>
      <c r="B244" s="261" t="s">
        <v>1567</v>
      </c>
      <c r="C244" s="264">
        <v>0</v>
      </c>
      <c r="D244" s="264">
        <v>0</v>
      </c>
      <c r="E244" s="264">
        <v>0</v>
      </c>
      <c r="F244" s="264">
        <v>0</v>
      </c>
      <c r="G244" s="264">
        <v>0</v>
      </c>
      <c r="H244" s="264">
        <v>0</v>
      </c>
      <c r="I244" s="264">
        <v>0</v>
      </c>
      <c r="J244" s="264">
        <v>1</v>
      </c>
      <c r="K244" s="261"/>
      <c r="L244" s="261" t="s">
        <v>695</v>
      </c>
      <c r="M244" s="265"/>
      <c r="N244" s="265"/>
      <c r="O244" s="261" t="s">
        <v>1568</v>
      </c>
      <c r="P244" s="261" t="s">
        <v>1568</v>
      </c>
      <c r="Q244" s="261" t="s">
        <v>1568</v>
      </c>
      <c r="R244" s="265"/>
      <c r="S244" s="265" t="s">
        <v>1569</v>
      </c>
      <c r="T244" s="265"/>
      <c r="U244" s="266" t="s">
        <v>695</v>
      </c>
      <c r="V244" s="265"/>
      <c r="W244" s="261"/>
      <c r="X244" s="264"/>
    </row>
    <row r="245" spans="1:24" ht="85.75" customHeight="1" x14ac:dyDescent="0.25">
      <c r="A245" s="261" t="s">
        <v>472</v>
      </c>
      <c r="B245" s="261" t="s">
        <v>1570</v>
      </c>
      <c r="C245" s="264">
        <v>0</v>
      </c>
      <c r="D245" s="264">
        <v>0</v>
      </c>
      <c r="E245" s="264">
        <v>0</v>
      </c>
      <c r="F245" s="264">
        <v>0</v>
      </c>
      <c r="G245" s="264">
        <v>0</v>
      </c>
      <c r="H245" s="264">
        <v>0</v>
      </c>
      <c r="I245" s="264">
        <v>0</v>
      </c>
      <c r="J245" s="264">
        <v>1</v>
      </c>
      <c r="K245" s="265"/>
      <c r="L245" s="261" t="s">
        <v>678</v>
      </c>
      <c r="M245" s="265"/>
      <c r="N245" s="265"/>
      <c r="O245" s="265"/>
      <c r="P245" s="265"/>
      <c r="Q245" s="261" t="s">
        <v>1571</v>
      </c>
      <c r="R245" s="265"/>
      <c r="S245" s="261" t="s">
        <v>1572</v>
      </c>
      <c r="T245" s="265"/>
      <c r="U245" s="261" t="s">
        <v>37</v>
      </c>
      <c r="V245" s="265"/>
      <c r="W245" s="261" t="s">
        <v>722</v>
      </c>
      <c r="X245" s="264">
        <v>5</v>
      </c>
    </row>
    <row r="246" spans="1:24" ht="85.75" customHeight="1" x14ac:dyDescent="0.25">
      <c r="A246" s="261" t="s">
        <v>474</v>
      </c>
      <c r="B246" s="261" t="s">
        <v>1573</v>
      </c>
      <c r="C246" s="264">
        <v>0</v>
      </c>
      <c r="D246" s="264">
        <v>0</v>
      </c>
      <c r="E246" s="264">
        <v>0</v>
      </c>
      <c r="F246" s="264">
        <v>0</v>
      </c>
      <c r="G246" s="264">
        <v>0</v>
      </c>
      <c r="H246" s="264">
        <v>0</v>
      </c>
      <c r="I246" s="264">
        <v>0</v>
      </c>
      <c r="J246" s="264">
        <v>1</v>
      </c>
      <c r="K246" s="265"/>
      <c r="L246" s="261" t="s">
        <v>678</v>
      </c>
      <c r="M246" s="265"/>
      <c r="N246" s="265"/>
      <c r="O246" s="261" t="s">
        <v>1574</v>
      </c>
      <c r="P246" s="261" t="s">
        <v>1575</v>
      </c>
      <c r="Q246" s="261" t="s">
        <v>1576</v>
      </c>
      <c r="R246" s="265"/>
      <c r="S246" s="261" t="s">
        <v>1577</v>
      </c>
      <c r="T246" s="265"/>
      <c r="U246" s="261" t="s">
        <v>24</v>
      </c>
      <c r="V246" s="265"/>
      <c r="W246" s="261" t="s">
        <v>722</v>
      </c>
      <c r="X246" s="264">
        <v>5</v>
      </c>
    </row>
    <row r="247" spans="1:24" ht="256.75" customHeight="1" x14ac:dyDescent="0.25">
      <c r="A247" s="261" t="s">
        <v>476</v>
      </c>
      <c r="B247" s="261" t="s">
        <v>1578</v>
      </c>
      <c r="C247" s="264">
        <v>0</v>
      </c>
      <c r="D247" s="264">
        <v>0</v>
      </c>
      <c r="E247" s="264">
        <v>0</v>
      </c>
      <c r="F247" s="264">
        <v>0</v>
      </c>
      <c r="G247" s="264">
        <v>0</v>
      </c>
      <c r="H247" s="264">
        <v>0</v>
      </c>
      <c r="I247" s="264">
        <v>0</v>
      </c>
      <c r="J247" s="264">
        <v>1</v>
      </c>
      <c r="K247" s="261"/>
      <c r="L247" s="261" t="s">
        <v>695</v>
      </c>
      <c r="M247" s="265"/>
      <c r="N247" s="265"/>
      <c r="O247" s="261" t="s">
        <v>1579</v>
      </c>
      <c r="P247" s="261" t="s">
        <v>1580</v>
      </c>
      <c r="Q247" s="261" t="s">
        <v>1581</v>
      </c>
      <c r="R247" s="261" t="s">
        <v>862</v>
      </c>
      <c r="S247" s="261" t="s">
        <v>1582</v>
      </c>
      <c r="T247" s="265"/>
      <c r="U247" s="261" t="s">
        <v>695</v>
      </c>
      <c r="V247" s="265"/>
      <c r="W247" s="265"/>
      <c r="X247" s="264"/>
    </row>
    <row r="248" spans="1:24" ht="171" customHeight="1" x14ac:dyDescent="0.25">
      <c r="A248" s="261" t="s">
        <v>477</v>
      </c>
      <c r="B248" s="261" t="s">
        <v>1583</v>
      </c>
      <c r="C248" s="264">
        <v>0</v>
      </c>
      <c r="D248" s="264">
        <v>0</v>
      </c>
      <c r="E248" s="264">
        <v>0</v>
      </c>
      <c r="F248" s="264">
        <v>0</v>
      </c>
      <c r="G248" s="264">
        <v>0</v>
      </c>
      <c r="H248" s="264">
        <v>0</v>
      </c>
      <c r="I248" s="264">
        <v>0</v>
      </c>
      <c r="J248" s="264">
        <v>1</v>
      </c>
      <c r="K248" s="261"/>
      <c r="L248" s="261" t="s">
        <v>695</v>
      </c>
      <c r="M248" s="265"/>
      <c r="N248" s="265"/>
      <c r="O248" s="261" t="s">
        <v>1584</v>
      </c>
      <c r="P248" s="261" t="s">
        <v>1585</v>
      </c>
      <c r="Q248" s="261" t="s">
        <v>1586</v>
      </c>
      <c r="R248" s="261" t="s">
        <v>862</v>
      </c>
      <c r="S248" s="261" t="s">
        <v>1587</v>
      </c>
      <c r="T248" s="261" t="s">
        <v>1588</v>
      </c>
      <c r="U248" s="261" t="s">
        <v>695</v>
      </c>
      <c r="V248" s="265"/>
      <c r="W248" s="265"/>
      <c r="X248" s="264"/>
    </row>
    <row r="249" spans="1:24" ht="271" customHeight="1" x14ac:dyDescent="0.25">
      <c r="A249" s="261" t="s">
        <v>479</v>
      </c>
      <c r="B249" s="261" t="s">
        <v>1589</v>
      </c>
      <c r="C249" s="264">
        <v>0</v>
      </c>
      <c r="D249" s="264">
        <v>0</v>
      </c>
      <c r="E249" s="264">
        <v>0</v>
      </c>
      <c r="F249" s="264">
        <v>0</v>
      </c>
      <c r="G249" s="264">
        <v>0</v>
      </c>
      <c r="H249" s="264">
        <v>0</v>
      </c>
      <c r="I249" s="264">
        <v>0</v>
      </c>
      <c r="J249" s="264">
        <v>1</v>
      </c>
      <c r="K249" s="265"/>
      <c r="L249" s="261" t="s">
        <v>678</v>
      </c>
      <c r="M249" s="265"/>
      <c r="N249" s="265"/>
      <c r="O249" s="265"/>
      <c r="P249" s="261" t="s">
        <v>1590</v>
      </c>
      <c r="Q249" s="261" t="s">
        <v>1591</v>
      </c>
      <c r="R249" s="261" t="s">
        <v>862</v>
      </c>
      <c r="S249" s="261" t="s">
        <v>1592</v>
      </c>
      <c r="T249" s="261" t="s">
        <v>1593</v>
      </c>
      <c r="U249" s="261" t="s">
        <v>24</v>
      </c>
      <c r="V249" s="265"/>
      <c r="W249" s="261" t="s">
        <v>713</v>
      </c>
      <c r="X249" s="264">
        <v>10</v>
      </c>
    </row>
    <row r="250" spans="1:24" ht="156.80000000000001" customHeight="1" x14ac:dyDescent="0.25">
      <c r="A250" s="261" t="s">
        <v>481</v>
      </c>
      <c r="B250" s="261" t="s">
        <v>1594</v>
      </c>
      <c r="C250" s="264">
        <v>0</v>
      </c>
      <c r="D250" s="264">
        <v>0</v>
      </c>
      <c r="E250" s="264">
        <v>0</v>
      </c>
      <c r="F250" s="264">
        <v>0</v>
      </c>
      <c r="G250" s="264">
        <v>0</v>
      </c>
      <c r="H250" s="264">
        <v>0</v>
      </c>
      <c r="I250" s="264">
        <v>0</v>
      </c>
      <c r="J250" s="264">
        <v>1</v>
      </c>
      <c r="K250" s="265"/>
      <c r="L250" s="261" t="s">
        <v>678</v>
      </c>
      <c r="M250" s="265"/>
      <c r="N250" s="265"/>
      <c r="O250" s="261" t="s">
        <v>1595</v>
      </c>
      <c r="P250" s="261" t="s">
        <v>1596</v>
      </c>
      <c r="Q250" s="261" t="s">
        <v>1597</v>
      </c>
      <c r="R250" s="261" t="s">
        <v>862</v>
      </c>
      <c r="S250" s="261" t="s">
        <v>1598</v>
      </c>
      <c r="T250" s="265"/>
      <c r="U250" s="261" t="s">
        <v>24</v>
      </c>
      <c r="V250" s="265"/>
      <c r="W250" s="261" t="s">
        <v>764</v>
      </c>
      <c r="X250" s="264">
        <v>20</v>
      </c>
    </row>
    <row r="251" spans="1:24" ht="327.8" customHeight="1" x14ac:dyDescent="0.25">
      <c r="A251" s="261" t="s">
        <v>483</v>
      </c>
      <c r="B251" s="261" t="s">
        <v>1599</v>
      </c>
      <c r="C251" s="264">
        <v>0</v>
      </c>
      <c r="D251" s="264">
        <v>0</v>
      </c>
      <c r="E251" s="264">
        <v>0</v>
      </c>
      <c r="F251" s="264">
        <v>0</v>
      </c>
      <c r="G251" s="264">
        <v>0</v>
      </c>
      <c r="H251" s="264">
        <v>0</v>
      </c>
      <c r="I251" s="264">
        <v>0</v>
      </c>
      <c r="J251" s="264">
        <v>1</v>
      </c>
      <c r="K251" s="265"/>
      <c r="L251" s="261" t="s">
        <v>678</v>
      </c>
      <c r="M251" s="265"/>
      <c r="N251" s="265"/>
      <c r="O251" s="261" t="s">
        <v>1600</v>
      </c>
      <c r="P251" s="261" t="s">
        <v>1601</v>
      </c>
      <c r="Q251" s="261" t="s">
        <v>1602</v>
      </c>
      <c r="R251" s="260" t="s">
        <v>890</v>
      </c>
      <c r="S251" s="261" t="s">
        <v>1603</v>
      </c>
      <c r="T251" s="261" t="s">
        <v>1604</v>
      </c>
      <c r="U251" s="261" t="s">
        <v>24</v>
      </c>
      <c r="V251" s="265"/>
      <c r="W251" s="261" t="s">
        <v>722</v>
      </c>
      <c r="X251" s="264">
        <v>5</v>
      </c>
    </row>
    <row r="252" spans="1:24" ht="85.75" customHeight="1" x14ac:dyDescent="0.25">
      <c r="A252" s="261" t="s">
        <v>485</v>
      </c>
      <c r="B252" s="261" t="s">
        <v>1605</v>
      </c>
      <c r="C252" s="264">
        <v>0</v>
      </c>
      <c r="D252" s="264">
        <v>0</v>
      </c>
      <c r="E252" s="264">
        <v>0</v>
      </c>
      <c r="F252" s="264">
        <v>0</v>
      </c>
      <c r="G252" s="264">
        <v>0</v>
      </c>
      <c r="H252" s="264">
        <v>0</v>
      </c>
      <c r="I252" s="264">
        <v>0</v>
      </c>
      <c r="J252" s="264">
        <v>1</v>
      </c>
      <c r="K252" s="261"/>
      <c r="L252" s="261" t="s">
        <v>678</v>
      </c>
      <c r="M252" s="265"/>
      <c r="N252" s="265"/>
      <c r="O252" s="261" t="s">
        <v>1606</v>
      </c>
      <c r="P252" s="261" t="s">
        <v>1256</v>
      </c>
      <c r="Q252" s="261" t="s">
        <v>1607</v>
      </c>
      <c r="R252" s="265"/>
      <c r="S252" s="261" t="s">
        <v>1608</v>
      </c>
      <c r="T252" s="261" t="s">
        <v>1609</v>
      </c>
      <c r="U252" s="261" t="s">
        <v>24</v>
      </c>
      <c r="V252" s="265"/>
      <c r="W252" s="265" t="s">
        <v>713</v>
      </c>
      <c r="X252" s="264">
        <v>10</v>
      </c>
    </row>
    <row r="253" spans="1:24" ht="71.2" customHeight="1" x14ac:dyDescent="0.25">
      <c r="A253" s="261" t="s">
        <v>487</v>
      </c>
      <c r="B253" s="261" t="s">
        <v>1610</v>
      </c>
      <c r="C253" s="264">
        <v>0</v>
      </c>
      <c r="D253" s="264">
        <v>0</v>
      </c>
      <c r="E253" s="264">
        <v>0</v>
      </c>
      <c r="F253" s="264">
        <v>0</v>
      </c>
      <c r="G253" s="264">
        <v>0</v>
      </c>
      <c r="H253" s="264">
        <v>0</v>
      </c>
      <c r="I253" s="264">
        <v>0</v>
      </c>
      <c r="J253" s="264">
        <v>1</v>
      </c>
      <c r="K253" s="265"/>
      <c r="L253" s="261" t="s">
        <v>678</v>
      </c>
      <c r="M253" s="265"/>
      <c r="N253" s="265"/>
      <c r="O253" s="261" t="s">
        <v>1611</v>
      </c>
      <c r="P253" s="261" t="s">
        <v>1256</v>
      </c>
      <c r="Q253" s="261" t="s">
        <v>1612</v>
      </c>
      <c r="R253" s="265"/>
      <c r="S253" s="261" t="s">
        <v>1613</v>
      </c>
      <c r="T253" s="261" t="s">
        <v>1609</v>
      </c>
      <c r="U253" s="261" t="s">
        <v>24</v>
      </c>
      <c r="V253" s="265"/>
      <c r="W253" s="261" t="s">
        <v>722</v>
      </c>
      <c r="X253" s="264">
        <v>5</v>
      </c>
    </row>
    <row r="254" spans="1:24" ht="271" customHeight="1" x14ac:dyDescent="0.25">
      <c r="A254" s="261" t="s">
        <v>489</v>
      </c>
      <c r="B254" s="261" t="s">
        <v>1614</v>
      </c>
      <c r="C254" s="264">
        <v>0</v>
      </c>
      <c r="D254" s="264">
        <v>0</v>
      </c>
      <c r="E254" s="264">
        <v>0</v>
      </c>
      <c r="F254" s="264">
        <v>0</v>
      </c>
      <c r="G254" s="264">
        <v>0</v>
      </c>
      <c r="H254" s="264">
        <v>0</v>
      </c>
      <c r="I254" s="264">
        <v>0</v>
      </c>
      <c r="J254" s="264">
        <v>1</v>
      </c>
      <c r="K254" s="261"/>
      <c r="L254" s="261" t="s">
        <v>678</v>
      </c>
      <c r="M254" s="265"/>
      <c r="N254" s="265"/>
      <c r="O254" s="267" t="s">
        <v>1615</v>
      </c>
      <c r="P254" s="267" t="s">
        <v>1615</v>
      </c>
      <c r="Q254" s="261" t="s">
        <v>1616</v>
      </c>
      <c r="R254" s="265"/>
      <c r="S254" s="261" t="s">
        <v>1617</v>
      </c>
      <c r="T254" s="261" t="s">
        <v>1618</v>
      </c>
      <c r="U254" s="261" t="s">
        <v>37</v>
      </c>
      <c r="V254" s="265"/>
      <c r="W254" s="261" t="s">
        <v>764</v>
      </c>
      <c r="X254" s="264">
        <v>20</v>
      </c>
    </row>
    <row r="255" spans="1:24" ht="327.8" customHeight="1" x14ac:dyDescent="0.25">
      <c r="A255" s="261" t="s">
        <v>491</v>
      </c>
      <c r="B255" s="261" t="s">
        <v>1619</v>
      </c>
      <c r="C255" s="264">
        <v>0</v>
      </c>
      <c r="D255" s="264">
        <v>0</v>
      </c>
      <c r="E255" s="264">
        <v>0</v>
      </c>
      <c r="F255" s="264">
        <v>0</v>
      </c>
      <c r="G255" s="264">
        <v>0</v>
      </c>
      <c r="H255" s="264">
        <v>0</v>
      </c>
      <c r="I255" s="264">
        <v>0</v>
      </c>
      <c r="J255" s="264">
        <v>1</v>
      </c>
      <c r="K255" s="261"/>
      <c r="L255" s="261" t="s">
        <v>678</v>
      </c>
      <c r="M255" s="265"/>
      <c r="N255" s="265"/>
      <c r="O255" s="267" t="s">
        <v>1620</v>
      </c>
      <c r="P255" s="267" t="s">
        <v>1620</v>
      </c>
      <c r="Q255" s="261" t="s">
        <v>1621</v>
      </c>
      <c r="R255" s="265"/>
      <c r="S255" s="261" t="s">
        <v>1617</v>
      </c>
      <c r="T255" s="261" t="s">
        <v>1618</v>
      </c>
      <c r="U255" s="261" t="s">
        <v>37</v>
      </c>
      <c r="V255" s="265"/>
      <c r="W255" s="261" t="s">
        <v>764</v>
      </c>
      <c r="X255" s="264">
        <v>20</v>
      </c>
    </row>
    <row r="256" spans="1:24" ht="242.2" customHeight="1" x14ac:dyDescent="0.25">
      <c r="A256" s="261" t="s">
        <v>493</v>
      </c>
      <c r="B256" s="261" t="s">
        <v>1622</v>
      </c>
      <c r="C256" s="264">
        <v>0</v>
      </c>
      <c r="D256" s="264">
        <v>0</v>
      </c>
      <c r="E256" s="264">
        <v>0</v>
      </c>
      <c r="F256" s="264">
        <v>0</v>
      </c>
      <c r="G256" s="264">
        <v>0</v>
      </c>
      <c r="H256" s="264">
        <v>0</v>
      </c>
      <c r="I256" s="264">
        <v>0</v>
      </c>
      <c r="J256" s="264">
        <v>1</v>
      </c>
      <c r="K256" s="261"/>
      <c r="L256" s="261" t="s">
        <v>678</v>
      </c>
      <c r="M256" s="265"/>
      <c r="N256" s="265"/>
      <c r="O256" s="267" t="s">
        <v>1623</v>
      </c>
      <c r="P256" s="267" t="s">
        <v>1623</v>
      </c>
      <c r="Q256" s="261" t="s">
        <v>1624</v>
      </c>
      <c r="R256" s="265"/>
      <c r="S256" s="265" t="s">
        <v>1625</v>
      </c>
      <c r="T256" s="265" t="s">
        <v>1626</v>
      </c>
      <c r="U256" s="261" t="s">
        <v>37</v>
      </c>
      <c r="V256" s="265"/>
      <c r="W256" s="261" t="s">
        <v>764</v>
      </c>
      <c r="X256" s="264">
        <v>20</v>
      </c>
    </row>
    <row r="257" spans="1:24" ht="171" customHeight="1" x14ac:dyDescent="0.25">
      <c r="A257" s="261" t="s">
        <v>495</v>
      </c>
      <c r="B257" s="261" t="s">
        <v>1627</v>
      </c>
      <c r="C257" s="264">
        <v>0</v>
      </c>
      <c r="D257" s="264">
        <v>0</v>
      </c>
      <c r="E257" s="264">
        <v>0</v>
      </c>
      <c r="F257" s="264">
        <v>0</v>
      </c>
      <c r="G257" s="264">
        <v>0</v>
      </c>
      <c r="H257" s="264">
        <v>0</v>
      </c>
      <c r="I257" s="264">
        <v>0</v>
      </c>
      <c r="J257" s="264">
        <v>1</v>
      </c>
      <c r="K257" s="265"/>
      <c r="L257" s="261" t="s">
        <v>678</v>
      </c>
      <c r="M257" s="265"/>
      <c r="N257" s="265"/>
      <c r="O257" s="267" t="s">
        <v>1628</v>
      </c>
      <c r="P257" s="267" t="s">
        <v>1628</v>
      </c>
      <c r="Q257" s="267" t="s">
        <v>1629</v>
      </c>
      <c r="R257" s="265"/>
      <c r="S257" s="265" t="s">
        <v>1630</v>
      </c>
      <c r="T257" s="265" t="s">
        <v>1631</v>
      </c>
      <c r="U257" s="261" t="s">
        <v>37</v>
      </c>
      <c r="V257" s="265"/>
      <c r="W257" s="261" t="s">
        <v>722</v>
      </c>
      <c r="X257" s="264">
        <v>5</v>
      </c>
    </row>
    <row r="258" spans="1:24" ht="128.30000000000001" customHeight="1" x14ac:dyDescent="0.25">
      <c r="A258" s="261" t="s">
        <v>497</v>
      </c>
      <c r="B258" s="261" t="s">
        <v>1632</v>
      </c>
      <c r="C258" s="264">
        <v>0</v>
      </c>
      <c r="D258" s="264">
        <v>0</v>
      </c>
      <c r="E258" s="264">
        <v>0</v>
      </c>
      <c r="F258" s="264">
        <v>0</v>
      </c>
      <c r="G258" s="264">
        <v>0</v>
      </c>
      <c r="H258" s="264">
        <v>0</v>
      </c>
      <c r="I258" s="264">
        <v>0</v>
      </c>
      <c r="J258" s="264">
        <v>1</v>
      </c>
      <c r="K258" s="265"/>
      <c r="L258" s="261" t="s">
        <v>678</v>
      </c>
      <c r="M258" s="265"/>
      <c r="N258" s="265"/>
      <c r="O258" s="267" t="s">
        <v>1633</v>
      </c>
      <c r="P258" s="267" t="s">
        <v>1633</v>
      </c>
      <c r="Q258" s="261" t="s">
        <v>1634</v>
      </c>
      <c r="R258" s="265"/>
      <c r="S258" s="261" t="s">
        <v>1635</v>
      </c>
      <c r="T258" s="265"/>
      <c r="U258" s="261" t="s">
        <v>37</v>
      </c>
      <c r="V258" s="265"/>
      <c r="W258" s="261" t="s">
        <v>722</v>
      </c>
      <c r="X258" s="264">
        <v>5</v>
      </c>
    </row>
    <row r="259" spans="1:24" ht="71.2" customHeight="1" x14ac:dyDescent="0.25">
      <c r="A259" s="261" t="s">
        <v>499</v>
      </c>
      <c r="B259" s="261" t="s">
        <v>1636</v>
      </c>
      <c r="C259" s="264">
        <v>0</v>
      </c>
      <c r="D259" s="264">
        <v>0</v>
      </c>
      <c r="E259" s="264">
        <v>0</v>
      </c>
      <c r="F259" s="264">
        <v>0</v>
      </c>
      <c r="G259" s="264">
        <v>0</v>
      </c>
      <c r="H259" s="264">
        <v>0</v>
      </c>
      <c r="I259" s="264">
        <v>0</v>
      </c>
      <c r="J259" s="264">
        <v>1</v>
      </c>
      <c r="K259" s="265"/>
      <c r="L259" s="261" t="s">
        <v>678</v>
      </c>
      <c r="M259" s="265"/>
      <c r="N259" s="265"/>
      <c r="O259" s="267" t="s">
        <v>1637</v>
      </c>
      <c r="P259" s="267" t="s">
        <v>1637</v>
      </c>
      <c r="Q259" s="261" t="s">
        <v>1638</v>
      </c>
      <c r="R259" s="265"/>
      <c r="S259" s="267" t="s">
        <v>1637</v>
      </c>
      <c r="T259" s="265"/>
      <c r="U259" s="261" t="s">
        <v>37</v>
      </c>
      <c r="V259" s="265"/>
      <c r="W259" s="261" t="s">
        <v>722</v>
      </c>
      <c r="X259" s="264">
        <v>5</v>
      </c>
    </row>
    <row r="260" spans="1:24" ht="71.2" customHeight="1" x14ac:dyDescent="0.25">
      <c r="A260" s="261" t="s">
        <v>501</v>
      </c>
      <c r="B260" s="261" t="s">
        <v>1639</v>
      </c>
      <c r="C260" s="264">
        <v>0</v>
      </c>
      <c r="D260" s="264">
        <v>0</v>
      </c>
      <c r="E260" s="264">
        <v>0</v>
      </c>
      <c r="F260" s="264">
        <v>0</v>
      </c>
      <c r="G260" s="264">
        <v>0</v>
      </c>
      <c r="H260" s="264">
        <v>0</v>
      </c>
      <c r="I260" s="264">
        <v>0</v>
      </c>
      <c r="J260" s="264">
        <v>1</v>
      </c>
      <c r="K260" s="265"/>
      <c r="L260" s="261" t="s">
        <v>678</v>
      </c>
      <c r="M260" s="265"/>
      <c r="N260" s="265"/>
      <c r="O260" s="267" t="s">
        <v>1640</v>
      </c>
      <c r="P260" s="267" t="s">
        <v>1640</v>
      </c>
      <c r="Q260" s="261" t="s">
        <v>1641</v>
      </c>
      <c r="R260" s="265"/>
      <c r="S260" s="261" t="s">
        <v>1642</v>
      </c>
      <c r="T260" s="265"/>
      <c r="U260" s="261" t="s">
        <v>37</v>
      </c>
      <c r="V260" s="265"/>
      <c r="W260" s="261" t="s">
        <v>722</v>
      </c>
      <c r="X260" s="264">
        <v>5</v>
      </c>
    </row>
    <row r="261" spans="1:24" ht="71.2" customHeight="1" x14ac:dyDescent="0.25">
      <c r="A261" s="261" t="s">
        <v>503</v>
      </c>
      <c r="B261" s="261" t="s">
        <v>1643</v>
      </c>
      <c r="C261" s="264">
        <v>0</v>
      </c>
      <c r="D261" s="264">
        <v>0</v>
      </c>
      <c r="E261" s="264">
        <v>0</v>
      </c>
      <c r="F261" s="264">
        <v>0</v>
      </c>
      <c r="G261" s="264">
        <v>0</v>
      </c>
      <c r="H261" s="264">
        <v>0</v>
      </c>
      <c r="I261" s="264">
        <v>0</v>
      </c>
      <c r="J261" s="264">
        <v>1</v>
      </c>
      <c r="K261" s="261"/>
      <c r="L261" s="261" t="s">
        <v>695</v>
      </c>
      <c r="M261" s="265"/>
      <c r="N261" s="265"/>
      <c r="O261" s="268"/>
      <c r="P261" s="261" t="s">
        <v>1644</v>
      </c>
      <c r="Q261" s="265"/>
      <c r="R261" s="265"/>
      <c r="S261" s="261" t="s">
        <v>1645</v>
      </c>
      <c r="T261" s="265"/>
      <c r="U261" s="261" t="s">
        <v>695</v>
      </c>
      <c r="V261" s="265"/>
      <c r="W261" s="261"/>
      <c r="X261" s="264"/>
    </row>
    <row r="262" spans="1:24" ht="171" customHeight="1" x14ac:dyDescent="0.25">
      <c r="A262" s="261" t="s">
        <v>505</v>
      </c>
      <c r="B262" s="261" t="s">
        <v>1646</v>
      </c>
      <c r="C262" s="264">
        <v>0</v>
      </c>
      <c r="D262" s="264">
        <v>0</v>
      </c>
      <c r="E262" s="264">
        <v>0</v>
      </c>
      <c r="F262" s="264">
        <v>0</v>
      </c>
      <c r="G262" s="264">
        <v>0</v>
      </c>
      <c r="H262" s="264">
        <v>0</v>
      </c>
      <c r="I262" s="264">
        <v>0</v>
      </c>
      <c r="J262" s="264">
        <v>1</v>
      </c>
      <c r="K262" s="265"/>
      <c r="L262" s="261" t="s">
        <v>678</v>
      </c>
      <c r="M262" s="265"/>
      <c r="N262" s="265"/>
      <c r="O262" s="268"/>
      <c r="P262" s="261" t="s">
        <v>1647</v>
      </c>
      <c r="Q262" s="261" t="s">
        <v>1648</v>
      </c>
      <c r="R262" s="265"/>
      <c r="S262" s="261" t="s">
        <v>1649</v>
      </c>
      <c r="T262" s="269" t="s">
        <v>1650</v>
      </c>
      <c r="U262" s="261" t="s">
        <v>24</v>
      </c>
      <c r="V262" s="265"/>
      <c r="W262" s="261" t="s">
        <v>722</v>
      </c>
      <c r="X262" s="264">
        <v>5</v>
      </c>
    </row>
    <row r="263" spans="1:24" ht="199.5" customHeight="1" x14ac:dyDescent="0.25">
      <c r="A263" s="261" t="s">
        <v>507</v>
      </c>
      <c r="B263" s="261" t="s">
        <v>1651</v>
      </c>
      <c r="C263" s="264">
        <v>0</v>
      </c>
      <c r="D263" s="264">
        <v>0</v>
      </c>
      <c r="E263" s="264">
        <v>0</v>
      </c>
      <c r="F263" s="264">
        <v>0</v>
      </c>
      <c r="G263" s="264">
        <v>0</v>
      </c>
      <c r="H263" s="264">
        <v>0</v>
      </c>
      <c r="I263" s="264">
        <v>0</v>
      </c>
      <c r="J263" s="264">
        <v>1</v>
      </c>
      <c r="K263" s="265"/>
      <c r="L263" s="261" t="s">
        <v>678</v>
      </c>
      <c r="M263" s="265"/>
      <c r="N263" s="265"/>
      <c r="O263" s="261" t="s">
        <v>1652</v>
      </c>
      <c r="P263" s="261" t="s">
        <v>1653</v>
      </c>
      <c r="Q263" s="261" t="s">
        <v>1654</v>
      </c>
      <c r="R263" s="265"/>
      <c r="S263" s="261" t="s">
        <v>1655</v>
      </c>
      <c r="T263" s="265"/>
      <c r="U263" s="261" t="s">
        <v>24</v>
      </c>
      <c r="V263" s="265"/>
      <c r="W263" s="261" t="s">
        <v>722</v>
      </c>
      <c r="X263" s="264">
        <v>5</v>
      </c>
    </row>
    <row r="264" spans="1:24" ht="114.05" customHeight="1" x14ac:dyDescent="0.25">
      <c r="A264" s="261" t="s">
        <v>509</v>
      </c>
      <c r="B264" s="261" t="s">
        <v>1380</v>
      </c>
      <c r="C264" s="264">
        <v>0</v>
      </c>
      <c r="D264" s="264">
        <v>0</v>
      </c>
      <c r="E264" s="264">
        <v>0</v>
      </c>
      <c r="F264" s="264">
        <v>0</v>
      </c>
      <c r="G264" s="264">
        <v>0</v>
      </c>
      <c r="H264" s="264">
        <v>0</v>
      </c>
      <c r="I264" s="264">
        <v>0</v>
      </c>
      <c r="J264" s="264">
        <v>1</v>
      </c>
      <c r="K264" s="265"/>
      <c r="L264" s="261" t="s">
        <v>678</v>
      </c>
      <c r="M264" s="265"/>
      <c r="N264" s="265"/>
      <c r="O264" s="265"/>
      <c r="P264" s="261" t="s">
        <v>1656</v>
      </c>
      <c r="Q264" s="261" t="s">
        <v>1657</v>
      </c>
      <c r="R264" s="265"/>
      <c r="S264" s="261" t="s">
        <v>1658</v>
      </c>
      <c r="T264" s="261" t="s">
        <v>1659</v>
      </c>
      <c r="U264" s="261" t="s">
        <v>24</v>
      </c>
      <c r="V264" s="265"/>
      <c r="W264" s="261" t="s">
        <v>713</v>
      </c>
      <c r="X264" s="264">
        <v>10</v>
      </c>
    </row>
    <row r="265" spans="1:24" ht="100" customHeight="1" x14ac:dyDescent="0.25">
      <c r="A265" s="261" t="s">
        <v>510</v>
      </c>
      <c r="B265" s="261" t="s">
        <v>1660</v>
      </c>
      <c r="C265" s="264">
        <v>0</v>
      </c>
      <c r="D265" s="264">
        <v>0</v>
      </c>
      <c r="E265" s="264">
        <v>0</v>
      </c>
      <c r="F265" s="264">
        <v>0</v>
      </c>
      <c r="G265" s="264">
        <v>0</v>
      </c>
      <c r="H265" s="264">
        <v>0</v>
      </c>
      <c r="I265" s="264">
        <v>0</v>
      </c>
      <c r="J265" s="264">
        <v>1</v>
      </c>
      <c r="K265" s="265"/>
      <c r="L265" s="261" t="s">
        <v>678</v>
      </c>
      <c r="M265" s="265"/>
      <c r="N265" s="265"/>
      <c r="O265" s="261" t="s">
        <v>1661</v>
      </c>
      <c r="P265" s="261" t="s">
        <v>1662</v>
      </c>
      <c r="Q265" s="265"/>
      <c r="R265" s="265"/>
      <c r="S265" s="261" t="s">
        <v>1663</v>
      </c>
      <c r="T265" s="261" t="s">
        <v>1664</v>
      </c>
      <c r="U265" s="261" t="s">
        <v>24</v>
      </c>
      <c r="V265" s="265"/>
      <c r="W265" s="261" t="s">
        <v>722</v>
      </c>
      <c r="X265" s="264">
        <v>5</v>
      </c>
    </row>
    <row r="266" spans="1:24" ht="114.05" customHeight="1" x14ac:dyDescent="0.25">
      <c r="A266" s="261" t="s">
        <v>512</v>
      </c>
      <c r="B266" s="261" t="s">
        <v>1665</v>
      </c>
      <c r="C266" s="264">
        <v>0</v>
      </c>
      <c r="D266" s="264">
        <v>0</v>
      </c>
      <c r="E266" s="264">
        <v>0</v>
      </c>
      <c r="F266" s="264">
        <v>0</v>
      </c>
      <c r="G266" s="264">
        <v>0</v>
      </c>
      <c r="H266" s="264">
        <v>0</v>
      </c>
      <c r="I266" s="264">
        <v>0</v>
      </c>
      <c r="J266" s="264">
        <v>1</v>
      </c>
      <c r="K266" s="265"/>
      <c r="L266" s="261" t="s">
        <v>678</v>
      </c>
      <c r="M266" s="265"/>
      <c r="N266" s="265"/>
      <c r="O266" s="261" t="s">
        <v>1666</v>
      </c>
      <c r="P266" s="261" t="s">
        <v>1667</v>
      </c>
      <c r="Q266" s="265"/>
      <c r="R266" s="265"/>
      <c r="S266" s="261" t="s">
        <v>1668</v>
      </c>
      <c r="T266" s="261" t="s">
        <v>1669</v>
      </c>
      <c r="U266" s="261" t="s">
        <v>24</v>
      </c>
      <c r="V266" s="265"/>
      <c r="W266" s="261" t="s">
        <v>722</v>
      </c>
      <c r="X266" s="264">
        <v>5</v>
      </c>
    </row>
    <row r="267" spans="1:24" ht="213.75" customHeight="1" x14ac:dyDescent="0.25">
      <c r="A267" s="261" t="s">
        <v>514</v>
      </c>
      <c r="B267" s="261" t="s">
        <v>1670</v>
      </c>
      <c r="C267" s="264">
        <v>0</v>
      </c>
      <c r="D267" s="264">
        <v>0</v>
      </c>
      <c r="E267" s="264">
        <v>0</v>
      </c>
      <c r="F267" s="264">
        <v>0</v>
      </c>
      <c r="G267" s="264">
        <v>0</v>
      </c>
      <c r="H267" s="264">
        <v>0</v>
      </c>
      <c r="I267" s="264">
        <v>0</v>
      </c>
      <c r="J267" s="264">
        <v>1</v>
      </c>
      <c r="K267" s="265"/>
      <c r="L267" s="261" t="s">
        <v>678</v>
      </c>
      <c r="M267" s="265"/>
      <c r="N267" s="265"/>
      <c r="O267" s="261" t="s">
        <v>1671</v>
      </c>
      <c r="P267" s="261" t="s">
        <v>1672</v>
      </c>
      <c r="Q267" s="261" t="s">
        <v>1673</v>
      </c>
      <c r="R267" s="265"/>
      <c r="S267" s="261" t="s">
        <v>1674</v>
      </c>
      <c r="T267" s="265"/>
      <c r="U267" s="261" t="s">
        <v>24</v>
      </c>
      <c r="V267" s="265"/>
      <c r="W267" s="261" t="s">
        <v>764</v>
      </c>
      <c r="X267" s="264">
        <v>20</v>
      </c>
    </row>
    <row r="268" spans="1:24" ht="128.30000000000001" customHeight="1" x14ac:dyDescent="0.25">
      <c r="A268" s="261" t="s">
        <v>516</v>
      </c>
      <c r="B268" s="261" t="s">
        <v>1675</v>
      </c>
      <c r="C268" s="264">
        <v>0</v>
      </c>
      <c r="D268" s="264">
        <v>0</v>
      </c>
      <c r="E268" s="264">
        <v>0</v>
      </c>
      <c r="F268" s="264">
        <v>0</v>
      </c>
      <c r="G268" s="264">
        <v>0</v>
      </c>
      <c r="H268" s="264">
        <v>0</v>
      </c>
      <c r="I268" s="264">
        <v>0</v>
      </c>
      <c r="J268" s="264">
        <v>1</v>
      </c>
      <c r="K268" s="265"/>
      <c r="L268" s="261" t="s">
        <v>678</v>
      </c>
      <c r="M268" s="265"/>
      <c r="N268" s="265"/>
      <c r="O268" s="265"/>
      <c r="P268" s="261" t="s">
        <v>1676</v>
      </c>
      <c r="Q268" s="261" t="s">
        <v>1677</v>
      </c>
      <c r="R268" s="265"/>
      <c r="S268" s="261" t="s">
        <v>1678</v>
      </c>
      <c r="T268" s="261" t="s">
        <v>1679</v>
      </c>
      <c r="U268" s="261" t="s">
        <v>24</v>
      </c>
      <c r="V268" s="265"/>
      <c r="W268" s="261" t="s">
        <v>722</v>
      </c>
      <c r="X268" s="264">
        <v>5</v>
      </c>
    </row>
    <row r="269" spans="1:24" ht="185.25" customHeight="1" x14ac:dyDescent="0.25">
      <c r="A269" s="261" t="s">
        <v>518</v>
      </c>
      <c r="B269" s="261" t="s">
        <v>1680</v>
      </c>
      <c r="C269" s="264">
        <v>0</v>
      </c>
      <c r="D269" s="264">
        <v>0</v>
      </c>
      <c r="E269" s="264">
        <v>0</v>
      </c>
      <c r="F269" s="264">
        <v>0</v>
      </c>
      <c r="G269" s="264">
        <v>0</v>
      </c>
      <c r="H269" s="264">
        <v>0</v>
      </c>
      <c r="I269" s="264">
        <v>0</v>
      </c>
      <c r="J269" s="264">
        <v>1</v>
      </c>
      <c r="K269" s="265"/>
      <c r="L269" s="261" t="s">
        <v>678</v>
      </c>
      <c r="M269" s="265"/>
      <c r="N269" s="265"/>
      <c r="O269" s="265"/>
      <c r="P269" s="261" t="s">
        <v>1681</v>
      </c>
      <c r="Q269" s="261" t="s">
        <v>1673</v>
      </c>
      <c r="R269" s="260" t="s">
        <v>890</v>
      </c>
      <c r="S269" s="261" t="s">
        <v>1682</v>
      </c>
      <c r="T269" s="261" t="s">
        <v>1683</v>
      </c>
      <c r="U269" s="261" t="s">
        <v>24</v>
      </c>
      <c r="V269" s="265"/>
      <c r="W269" s="261" t="s">
        <v>722</v>
      </c>
      <c r="X269" s="264">
        <v>5</v>
      </c>
    </row>
    <row r="270" spans="1:24" ht="199.5" customHeight="1" x14ac:dyDescent="0.25">
      <c r="A270" s="261" t="s">
        <v>520</v>
      </c>
      <c r="B270" s="261" t="s">
        <v>1684</v>
      </c>
      <c r="C270" s="264">
        <v>0</v>
      </c>
      <c r="D270" s="264">
        <v>0</v>
      </c>
      <c r="E270" s="264">
        <v>0</v>
      </c>
      <c r="F270" s="264">
        <v>0</v>
      </c>
      <c r="G270" s="264">
        <v>0</v>
      </c>
      <c r="H270" s="264">
        <v>0</v>
      </c>
      <c r="I270" s="264">
        <v>0</v>
      </c>
      <c r="J270" s="264">
        <v>1</v>
      </c>
      <c r="K270" s="265"/>
      <c r="L270" s="261" t="s">
        <v>678</v>
      </c>
      <c r="M270" s="265"/>
      <c r="N270" s="265"/>
      <c r="O270" s="261" t="s">
        <v>1685</v>
      </c>
      <c r="P270" s="261" t="s">
        <v>1685</v>
      </c>
      <c r="Q270" s="261" t="s">
        <v>1686</v>
      </c>
      <c r="R270" s="265"/>
      <c r="S270" s="261" t="s">
        <v>1687</v>
      </c>
      <c r="T270" s="261" t="s">
        <v>1688</v>
      </c>
      <c r="U270" s="261" t="s">
        <v>37</v>
      </c>
      <c r="V270" s="265"/>
      <c r="W270" s="261" t="s">
        <v>722</v>
      </c>
      <c r="X270" s="264">
        <v>5</v>
      </c>
    </row>
    <row r="271" spans="1:24" ht="199.5" customHeight="1" x14ac:dyDescent="0.25">
      <c r="A271" s="261" t="s">
        <v>522</v>
      </c>
      <c r="B271" s="261" t="s">
        <v>1689</v>
      </c>
      <c r="C271" s="264">
        <v>0</v>
      </c>
      <c r="D271" s="264">
        <v>0</v>
      </c>
      <c r="E271" s="264">
        <v>0</v>
      </c>
      <c r="F271" s="264">
        <v>0</v>
      </c>
      <c r="G271" s="264">
        <v>0</v>
      </c>
      <c r="H271" s="264">
        <v>0</v>
      </c>
      <c r="I271" s="264">
        <v>0</v>
      </c>
      <c r="J271" s="264">
        <v>1</v>
      </c>
      <c r="K271" s="265"/>
      <c r="L271" s="261" t="s">
        <v>678</v>
      </c>
      <c r="M271" s="265"/>
      <c r="N271" s="265"/>
      <c r="O271" s="265"/>
      <c r="P271" s="261" t="s">
        <v>1690</v>
      </c>
      <c r="Q271" s="261" t="s">
        <v>1691</v>
      </c>
      <c r="R271" s="265"/>
      <c r="S271" s="261" t="s">
        <v>1692</v>
      </c>
      <c r="T271" s="268"/>
      <c r="U271" s="261" t="s">
        <v>24</v>
      </c>
      <c r="V271" s="265"/>
      <c r="W271" s="261" t="s">
        <v>722</v>
      </c>
      <c r="X271" s="264">
        <v>5</v>
      </c>
    </row>
    <row r="272" spans="1:24" ht="128.30000000000001" customHeight="1" x14ac:dyDescent="0.25">
      <c r="A272" s="261" t="s">
        <v>524</v>
      </c>
      <c r="B272" s="261" t="s">
        <v>1693</v>
      </c>
      <c r="C272" s="264">
        <v>0</v>
      </c>
      <c r="D272" s="264">
        <v>0</v>
      </c>
      <c r="E272" s="264">
        <v>0</v>
      </c>
      <c r="F272" s="264">
        <v>0</v>
      </c>
      <c r="G272" s="264">
        <v>0</v>
      </c>
      <c r="H272" s="264">
        <v>0</v>
      </c>
      <c r="I272" s="264">
        <v>0</v>
      </c>
      <c r="J272" s="264">
        <v>1</v>
      </c>
      <c r="K272" s="265"/>
      <c r="L272" s="261" t="s">
        <v>678</v>
      </c>
      <c r="M272" s="265"/>
      <c r="N272" s="265"/>
      <c r="O272" s="268"/>
      <c r="P272" s="261" t="s">
        <v>1694</v>
      </c>
      <c r="Q272" s="261" t="s">
        <v>1695</v>
      </c>
      <c r="R272" s="265"/>
      <c r="S272" s="261" t="s">
        <v>1696</v>
      </c>
      <c r="T272" s="265"/>
      <c r="U272" s="261" t="s">
        <v>24</v>
      </c>
      <c r="V272" s="265"/>
      <c r="W272" s="261" t="s">
        <v>722</v>
      </c>
      <c r="X272" s="264">
        <v>5</v>
      </c>
    </row>
    <row r="273" spans="1:24" ht="89.2" customHeight="1" x14ac:dyDescent="0.25">
      <c r="A273" s="261" t="s">
        <v>526</v>
      </c>
      <c r="B273" s="261" t="s">
        <v>1697</v>
      </c>
      <c r="C273" s="264">
        <v>0</v>
      </c>
      <c r="D273" s="264">
        <v>0</v>
      </c>
      <c r="E273" s="264">
        <v>0</v>
      </c>
      <c r="F273" s="264">
        <v>0</v>
      </c>
      <c r="G273" s="264">
        <v>0</v>
      </c>
      <c r="H273" s="264">
        <v>0</v>
      </c>
      <c r="I273" s="264">
        <v>0</v>
      </c>
      <c r="J273" s="264">
        <v>1</v>
      </c>
      <c r="K273" s="265"/>
      <c r="L273" s="261" t="s">
        <v>678</v>
      </c>
      <c r="M273" s="265"/>
      <c r="N273" s="265"/>
      <c r="O273" s="265"/>
      <c r="P273" s="261" t="s">
        <v>1698</v>
      </c>
      <c r="Q273" s="261" t="s">
        <v>1699</v>
      </c>
      <c r="R273" s="265"/>
      <c r="S273" s="265" t="s">
        <v>1700</v>
      </c>
      <c r="T273" s="265" t="s">
        <v>1701</v>
      </c>
      <c r="U273" s="261" t="s">
        <v>37</v>
      </c>
      <c r="V273" s="265"/>
      <c r="W273" s="261" t="s">
        <v>764</v>
      </c>
      <c r="X273" s="264">
        <v>20</v>
      </c>
    </row>
    <row r="274" spans="1:24" ht="114.05" customHeight="1" x14ac:dyDescent="0.25">
      <c r="A274" s="261" t="s">
        <v>527</v>
      </c>
      <c r="B274" s="261" t="s">
        <v>1702</v>
      </c>
      <c r="C274" s="264">
        <v>0</v>
      </c>
      <c r="D274" s="264">
        <v>0</v>
      </c>
      <c r="E274" s="264">
        <v>0</v>
      </c>
      <c r="F274" s="264">
        <v>0</v>
      </c>
      <c r="G274" s="264">
        <v>0</v>
      </c>
      <c r="H274" s="264">
        <v>0</v>
      </c>
      <c r="I274" s="264">
        <v>0</v>
      </c>
      <c r="J274" s="264">
        <v>1</v>
      </c>
      <c r="K274" s="265"/>
      <c r="L274" s="261" t="s">
        <v>678</v>
      </c>
      <c r="M274" s="265"/>
      <c r="N274" s="265"/>
      <c r="O274" s="261" t="s">
        <v>1703</v>
      </c>
      <c r="P274" s="261" t="s">
        <v>1704</v>
      </c>
      <c r="Q274" s="261" t="s">
        <v>1705</v>
      </c>
      <c r="R274" s="265"/>
      <c r="S274" s="261" t="s">
        <v>1706</v>
      </c>
      <c r="T274" s="265"/>
      <c r="U274" s="261" t="s">
        <v>24</v>
      </c>
      <c r="V274" s="265"/>
      <c r="W274" s="261" t="s">
        <v>722</v>
      </c>
      <c r="X274" s="264">
        <v>5</v>
      </c>
    </row>
    <row r="275" spans="1:24" ht="100" customHeight="1" x14ac:dyDescent="0.25">
      <c r="A275" s="261" t="s">
        <v>529</v>
      </c>
      <c r="B275" s="261" t="s">
        <v>1707</v>
      </c>
      <c r="C275" s="264">
        <v>0</v>
      </c>
      <c r="D275" s="264">
        <v>0</v>
      </c>
      <c r="E275" s="264">
        <v>0</v>
      </c>
      <c r="F275" s="264">
        <v>0</v>
      </c>
      <c r="G275" s="264">
        <v>0</v>
      </c>
      <c r="H275" s="264">
        <v>0</v>
      </c>
      <c r="I275" s="264">
        <v>0</v>
      </c>
      <c r="J275" s="264">
        <v>1</v>
      </c>
      <c r="K275" s="261"/>
      <c r="L275" s="261" t="s">
        <v>678</v>
      </c>
      <c r="M275" s="265"/>
      <c r="N275" s="265"/>
      <c r="O275" s="261" t="s">
        <v>1708</v>
      </c>
      <c r="P275" s="265"/>
      <c r="Q275" s="261" t="s">
        <v>1709</v>
      </c>
      <c r="R275" s="265"/>
      <c r="S275" s="261" t="s">
        <v>1710</v>
      </c>
      <c r="T275" s="261" t="s">
        <v>1711</v>
      </c>
      <c r="U275" s="261" t="s">
        <v>37</v>
      </c>
      <c r="V275" s="265"/>
      <c r="W275" s="261" t="s">
        <v>713</v>
      </c>
      <c r="X275" s="264">
        <v>10</v>
      </c>
    </row>
    <row r="276" spans="1:24" ht="71.2" customHeight="1" x14ac:dyDescent="0.25">
      <c r="A276" s="261" t="s">
        <v>531</v>
      </c>
      <c r="B276" s="261" t="s">
        <v>1712</v>
      </c>
      <c r="C276" s="264">
        <v>0</v>
      </c>
      <c r="D276" s="264">
        <v>0</v>
      </c>
      <c r="E276" s="264">
        <v>0</v>
      </c>
      <c r="F276" s="264">
        <v>0</v>
      </c>
      <c r="G276" s="264">
        <v>0</v>
      </c>
      <c r="H276" s="264">
        <v>0</v>
      </c>
      <c r="I276" s="264">
        <v>0</v>
      </c>
      <c r="J276" s="264">
        <v>1</v>
      </c>
      <c r="K276" s="261"/>
      <c r="L276" s="261" t="s">
        <v>678</v>
      </c>
      <c r="M276" s="265"/>
      <c r="N276" s="265"/>
      <c r="O276" s="261" t="s">
        <v>1713</v>
      </c>
      <c r="P276" s="261" t="s">
        <v>1704</v>
      </c>
      <c r="Q276" s="261" t="s">
        <v>1714</v>
      </c>
      <c r="R276" s="265"/>
      <c r="S276" s="261" t="s">
        <v>1715</v>
      </c>
      <c r="T276" s="265"/>
      <c r="U276" s="261" t="s">
        <v>24</v>
      </c>
      <c r="V276" s="265"/>
      <c r="W276" s="261" t="s">
        <v>713</v>
      </c>
      <c r="X276" s="264">
        <v>10</v>
      </c>
    </row>
    <row r="277" spans="1:24" ht="56.95" customHeight="1" x14ac:dyDescent="0.25">
      <c r="A277" s="261" t="s">
        <v>533</v>
      </c>
      <c r="B277" s="261" t="s">
        <v>1716</v>
      </c>
      <c r="C277" s="264">
        <v>0</v>
      </c>
      <c r="D277" s="264">
        <v>0</v>
      </c>
      <c r="E277" s="264">
        <v>0</v>
      </c>
      <c r="F277" s="264">
        <v>0</v>
      </c>
      <c r="G277" s="264">
        <v>0</v>
      </c>
      <c r="H277" s="264">
        <v>0</v>
      </c>
      <c r="I277" s="264">
        <v>0</v>
      </c>
      <c r="J277" s="264">
        <v>1</v>
      </c>
      <c r="K277" s="261"/>
      <c r="L277" s="261" t="s">
        <v>678</v>
      </c>
      <c r="M277" s="265"/>
      <c r="N277" s="265"/>
      <c r="O277" s="261" t="s">
        <v>1717</v>
      </c>
      <c r="P277" s="261" t="s">
        <v>1704</v>
      </c>
      <c r="Q277" s="265"/>
      <c r="R277" s="265"/>
      <c r="S277" s="261" t="s">
        <v>1718</v>
      </c>
      <c r="T277" s="265"/>
      <c r="U277" s="261" t="s">
        <v>24</v>
      </c>
      <c r="V277" s="265"/>
      <c r="W277" s="261" t="s">
        <v>713</v>
      </c>
      <c r="X277" s="264">
        <v>10</v>
      </c>
    </row>
    <row r="278" spans="1:24" ht="100" customHeight="1" x14ac:dyDescent="0.25">
      <c r="A278" s="261" t="s">
        <v>535</v>
      </c>
      <c r="B278" s="261" t="s">
        <v>1719</v>
      </c>
      <c r="C278" s="264">
        <v>0</v>
      </c>
      <c r="D278" s="264">
        <v>0</v>
      </c>
      <c r="E278" s="264">
        <v>0</v>
      </c>
      <c r="F278" s="264">
        <v>0</v>
      </c>
      <c r="G278" s="264">
        <v>0</v>
      </c>
      <c r="H278" s="264">
        <v>0</v>
      </c>
      <c r="I278" s="264">
        <v>0</v>
      </c>
      <c r="J278" s="264">
        <v>1</v>
      </c>
      <c r="K278" s="261"/>
      <c r="L278" s="261" t="s">
        <v>678</v>
      </c>
      <c r="M278" s="265"/>
      <c r="N278" s="265"/>
      <c r="O278" s="261" t="s">
        <v>1720</v>
      </c>
      <c r="P278" s="261" t="s">
        <v>1720</v>
      </c>
      <c r="Q278" s="261" t="s">
        <v>1721</v>
      </c>
      <c r="R278" s="265"/>
      <c r="S278" s="261" t="s">
        <v>1722</v>
      </c>
      <c r="T278" s="261" t="s">
        <v>1723</v>
      </c>
      <c r="U278" s="261" t="s">
        <v>37</v>
      </c>
      <c r="V278" s="265"/>
      <c r="W278" s="261" t="s">
        <v>713</v>
      </c>
      <c r="X278" s="264">
        <v>10</v>
      </c>
    </row>
    <row r="279" spans="1:24" ht="56.95" customHeight="1" x14ac:dyDescent="0.25">
      <c r="A279" s="261" t="s">
        <v>537</v>
      </c>
      <c r="B279" s="261" t="s">
        <v>1724</v>
      </c>
      <c r="C279" s="264">
        <v>0</v>
      </c>
      <c r="D279" s="264">
        <v>0</v>
      </c>
      <c r="E279" s="264">
        <v>0</v>
      </c>
      <c r="F279" s="264">
        <v>0</v>
      </c>
      <c r="G279" s="264">
        <v>0</v>
      </c>
      <c r="H279" s="264">
        <v>0</v>
      </c>
      <c r="I279" s="264">
        <v>0</v>
      </c>
      <c r="J279" s="264">
        <v>1</v>
      </c>
      <c r="K279" s="261"/>
      <c r="L279" s="261" t="s">
        <v>678</v>
      </c>
      <c r="M279" s="265"/>
      <c r="N279" s="265"/>
      <c r="O279" s="261" t="s">
        <v>1725</v>
      </c>
      <c r="P279" s="261" t="s">
        <v>1704</v>
      </c>
      <c r="Q279" s="265"/>
      <c r="R279" s="260" t="s">
        <v>890</v>
      </c>
      <c r="S279" s="261" t="s">
        <v>1726</v>
      </c>
      <c r="T279" s="265"/>
      <c r="U279" s="261" t="s">
        <v>24</v>
      </c>
      <c r="V279" s="265"/>
      <c r="W279" s="261" t="s">
        <v>713</v>
      </c>
      <c r="X279" s="264">
        <v>10</v>
      </c>
    </row>
    <row r="280" spans="1:24" ht="89.2" customHeight="1" x14ac:dyDescent="0.25">
      <c r="A280" s="261" t="s">
        <v>539</v>
      </c>
      <c r="B280" s="261" t="s">
        <v>1727</v>
      </c>
      <c r="C280" s="264">
        <v>0</v>
      </c>
      <c r="D280" s="264">
        <v>0</v>
      </c>
      <c r="E280" s="264">
        <v>0</v>
      </c>
      <c r="F280" s="264">
        <v>0</v>
      </c>
      <c r="G280" s="264">
        <v>0</v>
      </c>
      <c r="H280" s="264">
        <v>0</v>
      </c>
      <c r="I280" s="264">
        <v>0</v>
      </c>
      <c r="J280" s="264">
        <v>1</v>
      </c>
      <c r="K280" s="265"/>
      <c r="L280" s="261" t="s">
        <v>678</v>
      </c>
      <c r="M280" s="265"/>
      <c r="N280" s="265"/>
      <c r="O280" s="265"/>
      <c r="P280" s="261" t="s">
        <v>1728</v>
      </c>
      <c r="Q280" s="261" t="s">
        <v>1729</v>
      </c>
      <c r="R280" s="265"/>
      <c r="S280" s="265" t="s">
        <v>1730</v>
      </c>
      <c r="T280" s="265" t="s">
        <v>1731</v>
      </c>
      <c r="U280" s="261" t="s">
        <v>24</v>
      </c>
      <c r="V280" s="265"/>
      <c r="W280" s="261" t="s">
        <v>713</v>
      </c>
      <c r="X280" s="264">
        <v>10</v>
      </c>
    </row>
    <row r="281" spans="1:24" ht="89.2" customHeight="1" x14ac:dyDescent="0.25">
      <c r="A281" s="261" t="s">
        <v>540</v>
      </c>
      <c r="B281" s="261" t="s">
        <v>1732</v>
      </c>
      <c r="C281" s="264">
        <v>0</v>
      </c>
      <c r="D281" s="264">
        <v>0</v>
      </c>
      <c r="E281" s="264">
        <v>0</v>
      </c>
      <c r="F281" s="264">
        <v>0</v>
      </c>
      <c r="G281" s="264">
        <v>0</v>
      </c>
      <c r="H281" s="264">
        <v>0</v>
      </c>
      <c r="I281" s="264">
        <v>0</v>
      </c>
      <c r="J281" s="264">
        <v>1</v>
      </c>
      <c r="K281" s="265"/>
      <c r="L281" s="261" t="s">
        <v>678</v>
      </c>
      <c r="M281" s="265"/>
      <c r="N281" s="265"/>
      <c r="O281" s="265"/>
      <c r="P281" s="261" t="s">
        <v>1704</v>
      </c>
      <c r="Q281" s="261" t="s">
        <v>1733</v>
      </c>
      <c r="R281" s="265"/>
      <c r="S281" s="265" t="s">
        <v>1734</v>
      </c>
      <c r="T281" s="261" t="s">
        <v>1735</v>
      </c>
      <c r="U281" s="261" t="s">
        <v>24</v>
      </c>
      <c r="V281" s="265"/>
      <c r="W281" s="261" t="s">
        <v>713</v>
      </c>
      <c r="X281" s="264">
        <v>10</v>
      </c>
    </row>
    <row r="282" spans="1:24" ht="89.2" customHeight="1" x14ac:dyDescent="0.25">
      <c r="A282" s="261" t="s">
        <v>542</v>
      </c>
      <c r="B282" s="261" t="s">
        <v>1736</v>
      </c>
      <c r="C282" s="264">
        <v>0</v>
      </c>
      <c r="D282" s="264">
        <v>0</v>
      </c>
      <c r="E282" s="264">
        <v>0</v>
      </c>
      <c r="F282" s="264">
        <v>0</v>
      </c>
      <c r="G282" s="264">
        <v>0</v>
      </c>
      <c r="H282" s="264">
        <v>0</v>
      </c>
      <c r="I282" s="264">
        <v>0</v>
      </c>
      <c r="J282" s="264">
        <v>1</v>
      </c>
      <c r="K282" s="265"/>
      <c r="L282" s="261" t="s">
        <v>678</v>
      </c>
      <c r="M282" s="265"/>
      <c r="N282" s="265"/>
      <c r="O282" s="265"/>
      <c r="P282" s="261" t="s">
        <v>1704</v>
      </c>
      <c r="Q282" s="261" t="s">
        <v>1729</v>
      </c>
      <c r="R282" s="263" t="s">
        <v>1737</v>
      </c>
      <c r="S282" s="265" t="s">
        <v>1738</v>
      </c>
      <c r="T282" s="265" t="s">
        <v>1739</v>
      </c>
      <c r="U282" s="261" t="s">
        <v>24</v>
      </c>
      <c r="V282" s="265"/>
      <c r="W282" s="261" t="s">
        <v>713</v>
      </c>
      <c r="X282" s="264">
        <v>10</v>
      </c>
    </row>
    <row r="283" spans="1:24" ht="142.55000000000001" customHeight="1" x14ac:dyDescent="0.25">
      <c r="A283" s="261" t="s">
        <v>544</v>
      </c>
      <c r="B283" s="261" t="s">
        <v>1740</v>
      </c>
      <c r="C283" s="264">
        <v>0</v>
      </c>
      <c r="D283" s="264">
        <v>0</v>
      </c>
      <c r="E283" s="264">
        <v>0</v>
      </c>
      <c r="F283" s="264">
        <v>0</v>
      </c>
      <c r="G283" s="264">
        <v>0</v>
      </c>
      <c r="H283" s="264">
        <v>0</v>
      </c>
      <c r="I283" s="264">
        <v>0</v>
      </c>
      <c r="J283" s="264">
        <v>1</v>
      </c>
      <c r="K283" s="265"/>
      <c r="L283" s="261" t="s">
        <v>678</v>
      </c>
      <c r="M283" s="265"/>
      <c r="N283" s="265"/>
      <c r="O283" s="261" t="s">
        <v>1741</v>
      </c>
      <c r="P283" s="261" t="s">
        <v>1704</v>
      </c>
      <c r="Q283" s="261" t="s">
        <v>1742</v>
      </c>
      <c r="R283" s="263" t="s">
        <v>1743</v>
      </c>
      <c r="S283" s="261" t="s">
        <v>1744</v>
      </c>
      <c r="T283" s="265"/>
      <c r="U283" s="261" t="s">
        <v>24</v>
      </c>
      <c r="V283" s="265"/>
      <c r="W283" s="261" t="s">
        <v>713</v>
      </c>
      <c r="X283" s="264">
        <v>10</v>
      </c>
    </row>
    <row r="284" spans="1:24" ht="101.95" customHeight="1" x14ac:dyDescent="0.25">
      <c r="A284" s="261" t="s">
        <v>546</v>
      </c>
      <c r="B284" s="261" t="s">
        <v>1745</v>
      </c>
      <c r="C284" s="264">
        <v>0</v>
      </c>
      <c r="D284" s="264">
        <v>0</v>
      </c>
      <c r="E284" s="264">
        <v>0</v>
      </c>
      <c r="F284" s="264">
        <v>0</v>
      </c>
      <c r="G284" s="264">
        <v>0</v>
      </c>
      <c r="H284" s="264">
        <v>0</v>
      </c>
      <c r="I284" s="264">
        <v>0</v>
      </c>
      <c r="J284" s="264">
        <v>1</v>
      </c>
      <c r="K284" s="265"/>
      <c r="L284" s="261" t="s">
        <v>678</v>
      </c>
      <c r="M284" s="265"/>
      <c r="N284" s="265"/>
      <c r="O284" s="265"/>
      <c r="P284" s="261" t="s">
        <v>1704</v>
      </c>
      <c r="Q284" s="261" t="s">
        <v>1729</v>
      </c>
      <c r="R284" s="263" t="s">
        <v>1746</v>
      </c>
      <c r="S284" s="265" t="s">
        <v>1747</v>
      </c>
      <c r="T284" s="265" t="s">
        <v>1748</v>
      </c>
      <c r="U284" s="261" t="s">
        <v>24</v>
      </c>
      <c r="V284" s="265"/>
      <c r="W284" s="261" t="s">
        <v>713</v>
      </c>
      <c r="X284" s="264">
        <v>10</v>
      </c>
    </row>
    <row r="285" spans="1:24" ht="114.05" customHeight="1" x14ac:dyDescent="0.25">
      <c r="A285" s="261" t="s">
        <v>548</v>
      </c>
      <c r="B285" s="261" t="s">
        <v>1749</v>
      </c>
      <c r="C285" s="264">
        <v>0</v>
      </c>
      <c r="D285" s="264">
        <v>0</v>
      </c>
      <c r="E285" s="264">
        <v>0</v>
      </c>
      <c r="F285" s="264">
        <v>0</v>
      </c>
      <c r="G285" s="264">
        <v>0</v>
      </c>
      <c r="H285" s="264">
        <v>0</v>
      </c>
      <c r="I285" s="264">
        <v>0</v>
      </c>
      <c r="J285" s="264">
        <v>1</v>
      </c>
      <c r="K285" s="265"/>
      <c r="L285" s="261" t="s">
        <v>678</v>
      </c>
      <c r="M285" s="265"/>
      <c r="N285" s="265"/>
      <c r="O285" s="265"/>
      <c r="P285" s="261" t="s">
        <v>1750</v>
      </c>
      <c r="Q285" s="268"/>
      <c r="R285" s="263" t="s">
        <v>1751</v>
      </c>
      <c r="S285" s="261" t="s">
        <v>1752</v>
      </c>
      <c r="T285" s="265"/>
      <c r="U285" s="261" t="s">
        <v>24</v>
      </c>
      <c r="V285" s="265"/>
      <c r="W285" s="261" t="s">
        <v>713</v>
      </c>
      <c r="X285" s="264">
        <v>10</v>
      </c>
    </row>
    <row r="286" spans="1:24" ht="213.75" customHeight="1" x14ac:dyDescent="0.25">
      <c r="A286" s="261" t="s">
        <v>550</v>
      </c>
      <c r="B286" s="261" t="s">
        <v>1753</v>
      </c>
      <c r="C286" s="264">
        <v>0</v>
      </c>
      <c r="D286" s="264">
        <v>0</v>
      </c>
      <c r="E286" s="264">
        <v>0</v>
      </c>
      <c r="F286" s="264">
        <v>0</v>
      </c>
      <c r="G286" s="264">
        <v>0</v>
      </c>
      <c r="H286" s="264">
        <v>0</v>
      </c>
      <c r="I286" s="264">
        <v>0</v>
      </c>
      <c r="J286" s="264">
        <v>1</v>
      </c>
      <c r="K286" s="265"/>
      <c r="L286" s="261" t="s">
        <v>678</v>
      </c>
      <c r="M286" s="265"/>
      <c r="N286" s="265"/>
      <c r="O286" s="261" t="s">
        <v>1754</v>
      </c>
      <c r="P286" s="261" t="s">
        <v>1754</v>
      </c>
      <c r="Q286" s="261" t="s">
        <v>1754</v>
      </c>
      <c r="R286" s="263" t="s">
        <v>1755</v>
      </c>
      <c r="S286" s="261" t="s">
        <v>1756</v>
      </c>
      <c r="T286" s="265"/>
      <c r="U286" s="261" t="s">
        <v>24</v>
      </c>
      <c r="V286" s="265"/>
      <c r="W286" s="261" t="s">
        <v>713</v>
      </c>
      <c r="X286" s="264">
        <v>10</v>
      </c>
    </row>
    <row r="287" spans="1:24" ht="89.2" customHeight="1" x14ac:dyDescent="0.25">
      <c r="A287" s="261" t="s">
        <v>552</v>
      </c>
      <c r="B287" s="261" t="s">
        <v>1757</v>
      </c>
      <c r="C287" s="264">
        <v>0</v>
      </c>
      <c r="D287" s="264">
        <v>0</v>
      </c>
      <c r="E287" s="264">
        <v>0</v>
      </c>
      <c r="F287" s="264">
        <v>0</v>
      </c>
      <c r="G287" s="264">
        <v>0</v>
      </c>
      <c r="H287" s="264">
        <v>0</v>
      </c>
      <c r="I287" s="264">
        <v>0</v>
      </c>
      <c r="J287" s="264">
        <v>1</v>
      </c>
      <c r="K287" s="265"/>
      <c r="L287" s="261" t="s">
        <v>678</v>
      </c>
      <c r="M287" s="265"/>
      <c r="N287" s="265"/>
      <c r="O287" s="265"/>
      <c r="P287" s="265"/>
      <c r="Q287" s="265"/>
      <c r="R287" s="263" t="s">
        <v>1758</v>
      </c>
      <c r="S287" s="265" t="s">
        <v>1759</v>
      </c>
      <c r="T287" s="265" t="s">
        <v>1760</v>
      </c>
      <c r="U287" s="261" t="s">
        <v>24</v>
      </c>
      <c r="V287" s="265"/>
      <c r="W287" s="261" t="s">
        <v>713</v>
      </c>
      <c r="X287" s="264">
        <v>10</v>
      </c>
    </row>
    <row r="288" spans="1:24" ht="85.75" customHeight="1" x14ac:dyDescent="0.25">
      <c r="A288" s="261" t="s">
        <v>554</v>
      </c>
      <c r="B288" s="261" t="s">
        <v>1761</v>
      </c>
      <c r="C288" s="264">
        <v>0</v>
      </c>
      <c r="D288" s="264">
        <v>0</v>
      </c>
      <c r="E288" s="264">
        <v>0</v>
      </c>
      <c r="F288" s="264">
        <v>0</v>
      </c>
      <c r="G288" s="264">
        <v>0</v>
      </c>
      <c r="H288" s="264">
        <v>0</v>
      </c>
      <c r="I288" s="264">
        <v>0</v>
      </c>
      <c r="J288" s="264">
        <v>1</v>
      </c>
      <c r="K288" s="265"/>
      <c r="L288" s="261" t="s">
        <v>678</v>
      </c>
      <c r="M288" s="265"/>
      <c r="N288" s="265"/>
      <c r="O288" s="265"/>
      <c r="P288" s="265"/>
      <c r="Q288" s="265"/>
      <c r="R288" s="263" t="s">
        <v>1762</v>
      </c>
      <c r="S288" s="265" t="s">
        <v>1763</v>
      </c>
      <c r="T288" s="265" t="s">
        <v>1764</v>
      </c>
      <c r="U288" s="261" t="s">
        <v>24</v>
      </c>
      <c r="V288" s="265"/>
      <c r="W288" s="261" t="s">
        <v>713</v>
      </c>
      <c r="X288" s="264">
        <v>10</v>
      </c>
    </row>
    <row r="289" spans="1:24" ht="101.95" customHeight="1" x14ac:dyDescent="0.25">
      <c r="A289" s="261" t="s">
        <v>556</v>
      </c>
      <c r="B289" s="261" t="s">
        <v>1765</v>
      </c>
      <c r="C289" s="264">
        <v>0</v>
      </c>
      <c r="D289" s="264">
        <v>0</v>
      </c>
      <c r="E289" s="264">
        <v>0</v>
      </c>
      <c r="F289" s="264">
        <v>0</v>
      </c>
      <c r="G289" s="264">
        <v>0</v>
      </c>
      <c r="H289" s="264">
        <v>0</v>
      </c>
      <c r="I289" s="264">
        <v>0</v>
      </c>
      <c r="J289" s="264">
        <v>1</v>
      </c>
      <c r="K289" s="265"/>
      <c r="L289" s="261" t="s">
        <v>678</v>
      </c>
      <c r="M289" s="265"/>
      <c r="N289" s="265"/>
      <c r="O289" s="265"/>
      <c r="P289" s="265"/>
      <c r="Q289" s="265"/>
      <c r="R289" s="263" t="s">
        <v>1766</v>
      </c>
      <c r="S289" s="265" t="s">
        <v>1767</v>
      </c>
      <c r="T289" s="265" t="s">
        <v>1768</v>
      </c>
      <c r="U289" s="261" t="s">
        <v>24</v>
      </c>
      <c r="V289" s="265"/>
      <c r="W289" s="261" t="s">
        <v>713</v>
      </c>
      <c r="X289" s="264">
        <v>10</v>
      </c>
    </row>
    <row r="290" spans="1:24" ht="101.95" customHeight="1" x14ac:dyDescent="0.25">
      <c r="A290" s="261" t="s">
        <v>558</v>
      </c>
      <c r="B290" s="261" t="s">
        <v>1769</v>
      </c>
      <c r="C290" s="264">
        <v>0</v>
      </c>
      <c r="D290" s="264">
        <v>0</v>
      </c>
      <c r="E290" s="264">
        <v>0</v>
      </c>
      <c r="F290" s="264">
        <v>0</v>
      </c>
      <c r="G290" s="264">
        <v>0</v>
      </c>
      <c r="H290" s="264">
        <v>0</v>
      </c>
      <c r="I290" s="264">
        <v>0</v>
      </c>
      <c r="J290" s="264">
        <v>1</v>
      </c>
      <c r="K290" s="265"/>
      <c r="L290" s="261" t="s">
        <v>678</v>
      </c>
      <c r="M290" s="265"/>
      <c r="N290" s="265"/>
      <c r="O290" s="268"/>
      <c r="P290" s="265"/>
      <c r="Q290" s="261" t="s">
        <v>1770</v>
      </c>
      <c r="R290" s="263" t="s">
        <v>1771</v>
      </c>
      <c r="S290" s="265" t="s">
        <v>1772</v>
      </c>
      <c r="T290" s="265" t="s">
        <v>1773</v>
      </c>
      <c r="U290" s="261" t="s">
        <v>24</v>
      </c>
      <c r="V290" s="265"/>
      <c r="W290" s="261" t="s">
        <v>713</v>
      </c>
      <c r="X290" s="264">
        <v>10</v>
      </c>
    </row>
    <row r="291" spans="1:24" ht="101.95" customHeight="1" x14ac:dyDescent="0.25">
      <c r="A291" s="261" t="s">
        <v>560</v>
      </c>
      <c r="B291" s="261" t="s">
        <v>1774</v>
      </c>
      <c r="C291" s="264">
        <v>0</v>
      </c>
      <c r="D291" s="264">
        <v>0</v>
      </c>
      <c r="E291" s="264">
        <v>0</v>
      </c>
      <c r="F291" s="264">
        <v>0</v>
      </c>
      <c r="G291" s="264">
        <v>0</v>
      </c>
      <c r="H291" s="264">
        <v>0</v>
      </c>
      <c r="I291" s="264">
        <v>0</v>
      </c>
      <c r="J291" s="264">
        <v>1</v>
      </c>
      <c r="K291" s="265"/>
      <c r="L291" s="261" t="s">
        <v>678</v>
      </c>
      <c r="M291" s="265"/>
      <c r="N291" s="265"/>
      <c r="O291" s="265"/>
      <c r="P291" s="265"/>
      <c r="Q291" s="261" t="s">
        <v>1775</v>
      </c>
      <c r="R291" s="263" t="s">
        <v>1776</v>
      </c>
      <c r="S291" s="265" t="s">
        <v>1777</v>
      </c>
      <c r="T291" s="265" t="s">
        <v>1778</v>
      </c>
      <c r="U291" s="261" t="s">
        <v>24</v>
      </c>
      <c r="V291" s="265"/>
      <c r="W291" s="261" t="s">
        <v>713</v>
      </c>
      <c r="X291" s="264">
        <v>10</v>
      </c>
    </row>
    <row r="292" spans="1:24" ht="114.75" customHeight="1" x14ac:dyDescent="0.25">
      <c r="A292" s="261" t="s">
        <v>562</v>
      </c>
      <c r="B292" s="261" t="s">
        <v>1779</v>
      </c>
      <c r="C292" s="264">
        <v>0</v>
      </c>
      <c r="D292" s="264">
        <v>0</v>
      </c>
      <c r="E292" s="264">
        <v>0</v>
      </c>
      <c r="F292" s="264">
        <v>0</v>
      </c>
      <c r="G292" s="264">
        <v>0</v>
      </c>
      <c r="H292" s="264">
        <v>0</v>
      </c>
      <c r="I292" s="264">
        <v>0</v>
      </c>
      <c r="J292" s="264">
        <v>1</v>
      </c>
      <c r="K292" s="265"/>
      <c r="L292" s="261" t="s">
        <v>678</v>
      </c>
      <c r="M292" s="265"/>
      <c r="N292" s="265"/>
      <c r="O292" s="265"/>
      <c r="P292" s="265"/>
      <c r="Q292" s="261" t="s">
        <v>1780</v>
      </c>
      <c r="R292" s="263" t="s">
        <v>1781</v>
      </c>
      <c r="S292" s="265" t="s">
        <v>1782</v>
      </c>
      <c r="T292" s="265" t="s">
        <v>1783</v>
      </c>
      <c r="U292" s="261" t="s">
        <v>37</v>
      </c>
      <c r="V292" s="265"/>
      <c r="W292" s="261" t="s">
        <v>713</v>
      </c>
      <c r="X292" s="264">
        <v>10</v>
      </c>
    </row>
    <row r="293" spans="1:24" ht="242.2" customHeight="1" x14ac:dyDescent="0.25">
      <c r="A293" s="261" t="s">
        <v>564</v>
      </c>
      <c r="B293" s="261" t="s">
        <v>1784</v>
      </c>
      <c r="C293" s="264">
        <v>0</v>
      </c>
      <c r="D293" s="264">
        <v>0</v>
      </c>
      <c r="E293" s="264">
        <v>0</v>
      </c>
      <c r="F293" s="264">
        <v>0</v>
      </c>
      <c r="G293" s="264">
        <v>0</v>
      </c>
      <c r="H293" s="264">
        <v>0</v>
      </c>
      <c r="I293" s="264">
        <v>0</v>
      </c>
      <c r="J293" s="264">
        <v>1</v>
      </c>
      <c r="K293" s="265"/>
      <c r="L293" s="261" t="s">
        <v>678</v>
      </c>
      <c r="M293" s="265"/>
      <c r="N293" s="265"/>
      <c r="O293" s="261" t="s">
        <v>1785</v>
      </c>
      <c r="P293" s="261" t="s">
        <v>1785</v>
      </c>
      <c r="Q293" s="261" t="s">
        <v>1786</v>
      </c>
      <c r="R293" s="263" t="s">
        <v>1787</v>
      </c>
      <c r="S293" s="261" t="s">
        <v>1788</v>
      </c>
      <c r="T293" s="261" t="s">
        <v>1789</v>
      </c>
      <c r="U293" s="261" t="s">
        <v>24</v>
      </c>
      <c r="V293" s="265"/>
      <c r="W293" s="261" t="s">
        <v>713</v>
      </c>
      <c r="X293" s="264">
        <v>10</v>
      </c>
    </row>
    <row r="294" spans="1:24" ht="185.25" customHeight="1" x14ac:dyDescent="0.25">
      <c r="A294" s="261" t="s">
        <v>566</v>
      </c>
      <c r="B294" s="261" t="s">
        <v>1790</v>
      </c>
      <c r="C294" s="264">
        <v>0</v>
      </c>
      <c r="D294" s="264">
        <v>0</v>
      </c>
      <c r="E294" s="264">
        <v>0</v>
      </c>
      <c r="F294" s="264">
        <v>0</v>
      </c>
      <c r="G294" s="264">
        <v>0</v>
      </c>
      <c r="H294" s="264">
        <v>0</v>
      </c>
      <c r="I294" s="264">
        <v>0</v>
      </c>
      <c r="J294" s="264">
        <v>1</v>
      </c>
      <c r="K294" s="265"/>
      <c r="L294" s="261" t="s">
        <v>678</v>
      </c>
      <c r="M294" s="265"/>
      <c r="N294" s="265"/>
      <c r="O294" s="265"/>
      <c r="P294" s="265"/>
      <c r="Q294" s="261" t="s">
        <v>1791</v>
      </c>
      <c r="R294" s="265"/>
      <c r="S294" s="261" t="s">
        <v>1792</v>
      </c>
      <c r="T294" s="265"/>
      <c r="U294" s="261" t="s">
        <v>24</v>
      </c>
      <c r="V294" s="265"/>
      <c r="W294" s="261" t="s">
        <v>713</v>
      </c>
      <c r="X294" s="264">
        <v>10</v>
      </c>
    </row>
    <row r="295" spans="1:24" ht="142.55000000000001" customHeight="1" x14ac:dyDescent="0.25">
      <c r="A295" s="261" t="s">
        <v>568</v>
      </c>
      <c r="B295" s="261" t="s">
        <v>1793</v>
      </c>
      <c r="C295" s="264">
        <v>0</v>
      </c>
      <c r="D295" s="264">
        <v>0</v>
      </c>
      <c r="E295" s="264">
        <v>0</v>
      </c>
      <c r="F295" s="264">
        <v>0</v>
      </c>
      <c r="G295" s="264">
        <v>0</v>
      </c>
      <c r="H295" s="264">
        <v>0</v>
      </c>
      <c r="I295" s="264">
        <v>0</v>
      </c>
      <c r="J295" s="264">
        <v>1</v>
      </c>
      <c r="K295" s="261"/>
      <c r="L295" s="261" t="s">
        <v>678</v>
      </c>
      <c r="M295" s="265"/>
      <c r="N295" s="261" t="s">
        <v>1794</v>
      </c>
      <c r="O295" s="268"/>
      <c r="P295" s="261" t="s">
        <v>1795</v>
      </c>
      <c r="Q295" s="261" t="s">
        <v>1796</v>
      </c>
      <c r="R295" s="260" t="s">
        <v>890</v>
      </c>
      <c r="S295" s="265" t="s">
        <v>1797</v>
      </c>
      <c r="T295" s="261" t="s">
        <v>1798</v>
      </c>
      <c r="U295" s="261" t="s">
        <v>37</v>
      </c>
      <c r="V295" s="265"/>
      <c r="W295" s="261" t="s">
        <v>713</v>
      </c>
      <c r="X295" s="264">
        <v>10</v>
      </c>
    </row>
    <row r="296" spans="1:24" ht="128.30000000000001" customHeight="1" x14ac:dyDescent="0.25">
      <c r="A296" s="261" t="s">
        <v>570</v>
      </c>
      <c r="B296" s="261" t="s">
        <v>1799</v>
      </c>
      <c r="C296" s="264">
        <v>0</v>
      </c>
      <c r="D296" s="264">
        <v>0</v>
      </c>
      <c r="E296" s="264">
        <v>0</v>
      </c>
      <c r="F296" s="264">
        <v>0</v>
      </c>
      <c r="G296" s="264">
        <v>0</v>
      </c>
      <c r="H296" s="264">
        <v>0</v>
      </c>
      <c r="I296" s="264">
        <v>0</v>
      </c>
      <c r="J296" s="264">
        <v>1</v>
      </c>
      <c r="K296" s="265"/>
      <c r="L296" s="261" t="s">
        <v>678</v>
      </c>
      <c r="M296" s="265"/>
      <c r="N296" s="261" t="s">
        <v>1794</v>
      </c>
      <c r="O296" s="265"/>
      <c r="P296" s="261" t="s">
        <v>1800</v>
      </c>
      <c r="Q296" s="261" t="s">
        <v>1801</v>
      </c>
      <c r="R296" s="260" t="s">
        <v>890</v>
      </c>
      <c r="S296" s="261" t="s">
        <v>1802</v>
      </c>
      <c r="T296" s="261" t="s">
        <v>1803</v>
      </c>
      <c r="U296" s="261" t="s">
        <v>37</v>
      </c>
      <c r="V296" s="265"/>
      <c r="W296" s="261" t="s">
        <v>764</v>
      </c>
      <c r="X296" s="264">
        <v>20</v>
      </c>
    </row>
    <row r="297" spans="1:24" ht="114.05" customHeight="1" x14ac:dyDescent="0.25">
      <c r="A297" s="261" t="s">
        <v>572</v>
      </c>
      <c r="B297" s="261" t="s">
        <v>1804</v>
      </c>
      <c r="C297" s="264">
        <v>0</v>
      </c>
      <c r="D297" s="264">
        <v>0</v>
      </c>
      <c r="E297" s="264">
        <v>0</v>
      </c>
      <c r="F297" s="264">
        <v>0</v>
      </c>
      <c r="G297" s="264">
        <v>0</v>
      </c>
      <c r="H297" s="264">
        <v>0</v>
      </c>
      <c r="I297" s="264">
        <v>0</v>
      </c>
      <c r="J297" s="264">
        <v>1</v>
      </c>
      <c r="K297" s="265"/>
      <c r="L297" s="261" t="s">
        <v>678</v>
      </c>
      <c r="M297" s="265"/>
      <c r="N297" s="261" t="s">
        <v>1794</v>
      </c>
      <c r="O297" s="265"/>
      <c r="P297" s="261" t="s">
        <v>1805</v>
      </c>
      <c r="Q297" s="261" t="s">
        <v>1806</v>
      </c>
      <c r="R297" s="260" t="s">
        <v>890</v>
      </c>
      <c r="S297" s="261" t="s">
        <v>1807</v>
      </c>
      <c r="T297" s="261" t="s">
        <v>1808</v>
      </c>
      <c r="U297" s="261" t="s">
        <v>24</v>
      </c>
      <c r="V297" s="265"/>
      <c r="W297" s="261" t="s">
        <v>764</v>
      </c>
      <c r="X297" s="264">
        <v>20</v>
      </c>
    </row>
    <row r="298" spans="1:24" ht="114.05" customHeight="1" x14ac:dyDescent="0.25">
      <c r="A298" s="261" t="s">
        <v>574</v>
      </c>
      <c r="B298" s="261" t="s">
        <v>1809</v>
      </c>
      <c r="C298" s="264">
        <v>0</v>
      </c>
      <c r="D298" s="264">
        <v>0</v>
      </c>
      <c r="E298" s="264">
        <v>0</v>
      </c>
      <c r="F298" s="264">
        <v>0</v>
      </c>
      <c r="G298" s="264">
        <v>0</v>
      </c>
      <c r="H298" s="264">
        <v>0</v>
      </c>
      <c r="I298" s="264">
        <v>0</v>
      </c>
      <c r="J298" s="264">
        <v>1</v>
      </c>
      <c r="K298" s="261"/>
      <c r="L298" s="261" t="s">
        <v>678</v>
      </c>
      <c r="M298" s="265"/>
      <c r="N298" s="261" t="s">
        <v>1794</v>
      </c>
      <c r="O298" s="265"/>
      <c r="P298" s="261" t="s">
        <v>1810</v>
      </c>
      <c r="Q298" s="261" t="s">
        <v>1811</v>
      </c>
      <c r="R298" s="260" t="s">
        <v>890</v>
      </c>
      <c r="S298" s="261" t="s">
        <v>1812</v>
      </c>
      <c r="T298" s="261" t="s">
        <v>1813</v>
      </c>
      <c r="U298" s="261" t="s">
        <v>37</v>
      </c>
      <c r="V298" s="265"/>
      <c r="W298" s="261" t="s">
        <v>713</v>
      </c>
      <c r="X298" s="264">
        <v>10</v>
      </c>
    </row>
    <row r="299" spans="1:24" ht="114.05" customHeight="1" x14ac:dyDescent="0.25">
      <c r="A299" s="261" t="s">
        <v>576</v>
      </c>
      <c r="B299" s="261" t="s">
        <v>1814</v>
      </c>
      <c r="C299" s="264">
        <v>0</v>
      </c>
      <c r="D299" s="264">
        <v>0</v>
      </c>
      <c r="E299" s="264">
        <v>0</v>
      </c>
      <c r="F299" s="264">
        <v>0</v>
      </c>
      <c r="G299" s="264">
        <v>0</v>
      </c>
      <c r="H299" s="264">
        <v>0</v>
      </c>
      <c r="I299" s="264">
        <v>0</v>
      </c>
      <c r="J299" s="264">
        <v>1</v>
      </c>
      <c r="K299" s="261"/>
      <c r="L299" s="261" t="s">
        <v>678</v>
      </c>
      <c r="M299" s="265"/>
      <c r="N299" s="261" t="s">
        <v>1794</v>
      </c>
      <c r="O299" s="265"/>
      <c r="P299" s="261" t="s">
        <v>1815</v>
      </c>
      <c r="Q299" s="261" t="s">
        <v>1815</v>
      </c>
      <c r="R299" s="260" t="s">
        <v>890</v>
      </c>
      <c r="S299" s="261" t="s">
        <v>1816</v>
      </c>
      <c r="T299" s="261" t="s">
        <v>1817</v>
      </c>
      <c r="U299" s="261" t="s">
        <v>24</v>
      </c>
      <c r="V299" s="265"/>
      <c r="W299" s="261" t="s">
        <v>722</v>
      </c>
      <c r="X299" s="264">
        <v>5</v>
      </c>
    </row>
    <row r="300" spans="1:24" ht="156.80000000000001" customHeight="1" x14ac:dyDescent="0.25">
      <c r="A300" s="261" t="s">
        <v>578</v>
      </c>
      <c r="B300" s="261" t="s">
        <v>1818</v>
      </c>
      <c r="C300" s="264">
        <v>0</v>
      </c>
      <c r="D300" s="264">
        <v>0</v>
      </c>
      <c r="E300" s="264">
        <v>0</v>
      </c>
      <c r="F300" s="264">
        <v>0</v>
      </c>
      <c r="G300" s="264">
        <v>0</v>
      </c>
      <c r="H300" s="264">
        <v>0</v>
      </c>
      <c r="I300" s="264">
        <v>0</v>
      </c>
      <c r="J300" s="264">
        <v>1</v>
      </c>
      <c r="K300" s="261"/>
      <c r="L300" s="261" t="s">
        <v>678</v>
      </c>
      <c r="M300" s="265"/>
      <c r="N300" s="261" t="s">
        <v>1794</v>
      </c>
      <c r="O300" s="261" t="s">
        <v>1819</v>
      </c>
      <c r="P300" s="261" t="s">
        <v>1819</v>
      </c>
      <c r="Q300" s="261" t="s">
        <v>1819</v>
      </c>
      <c r="R300" s="260" t="s">
        <v>890</v>
      </c>
      <c r="S300" s="261" t="s">
        <v>1820</v>
      </c>
      <c r="T300" s="265"/>
      <c r="U300" s="261" t="s">
        <v>37</v>
      </c>
      <c r="V300" s="265"/>
      <c r="W300" s="261" t="s">
        <v>722</v>
      </c>
      <c r="X300" s="264">
        <v>5</v>
      </c>
    </row>
    <row r="301" spans="1:24" ht="213.75" customHeight="1" x14ac:dyDescent="0.25">
      <c r="A301" s="261" t="s">
        <v>580</v>
      </c>
      <c r="B301" s="261" t="s">
        <v>1821</v>
      </c>
      <c r="C301" s="264">
        <v>0</v>
      </c>
      <c r="D301" s="264">
        <v>0</v>
      </c>
      <c r="E301" s="264">
        <v>0</v>
      </c>
      <c r="F301" s="264">
        <v>0</v>
      </c>
      <c r="G301" s="264">
        <v>0</v>
      </c>
      <c r="H301" s="264">
        <v>0</v>
      </c>
      <c r="I301" s="264">
        <v>0</v>
      </c>
      <c r="J301" s="264">
        <v>1</v>
      </c>
      <c r="K301" s="261"/>
      <c r="L301" s="261" t="s">
        <v>678</v>
      </c>
      <c r="M301" s="265"/>
      <c r="N301" s="261" t="s">
        <v>1794</v>
      </c>
      <c r="O301" s="265"/>
      <c r="P301" s="261" t="s">
        <v>1704</v>
      </c>
      <c r="Q301" s="261" t="s">
        <v>1822</v>
      </c>
      <c r="R301" s="260" t="s">
        <v>890</v>
      </c>
      <c r="S301" s="267" t="s">
        <v>1823</v>
      </c>
      <c r="T301" s="265"/>
      <c r="U301" s="261" t="s">
        <v>24</v>
      </c>
      <c r="V301" s="265"/>
      <c r="W301" s="261" t="s">
        <v>722</v>
      </c>
      <c r="X301" s="264">
        <v>5</v>
      </c>
    </row>
    <row r="302" spans="1:24" ht="89.2" customHeight="1" x14ac:dyDescent="0.25">
      <c r="A302" s="261" t="s">
        <v>582</v>
      </c>
      <c r="B302" s="261" t="s">
        <v>1824</v>
      </c>
      <c r="C302" s="264">
        <v>0</v>
      </c>
      <c r="D302" s="264">
        <v>0</v>
      </c>
      <c r="E302" s="264">
        <v>0</v>
      </c>
      <c r="F302" s="264">
        <v>0</v>
      </c>
      <c r="G302" s="264">
        <v>0</v>
      </c>
      <c r="H302" s="264">
        <v>0</v>
      </c>
      <c r="I302" s="264">
        <v>0</v>
      </c>
      <c r="J302" s="264">
        <v>1</v>
      </c>
      <c r="K302" s="261"/>
      <c r="L302" s="261" t="s">
        <v>678</v>
      </c>
      <c r="M302" s="265"/>
      <c r="N302" s="261" t="s">
        <v>1794</v>
      </c>
      <c r="O302" s="265"/>
      <c r="P302" s="261" t="s">
        <v>1704</v>
      </c>
      <c r="Q302" s="261" t="s">
        <v>1825</v>
      </c>
      <c r="R302" s="260" t="s">
        <v>890</v>
      </c>
      <c r="S302" s="265" t="s">
        <v>1826</v>
      </c>
      <c r="T302" s="265" t="s">
        <v>1827</v>
      </c>
      <c r="U302" s="261" t="s">
        <v>24</v>
      </c>
      <c r="V302" s="265"/>
      <c r="W302" s="261" t="s">
        <v>722</v>
      </c>
      <c r="X302" s="264">
        <v>5</v>
      </c>
    </row>
    <row r="303" spans="1:24" ht="114.05" customHeight="1" x14ac:dyDescent="0.25">
      <c r="A303" s="262" t="s">
        <v>400</v>
      </c>
      <c r="B303" s="260" t="s">
        <v>1828</v>
      </c>
      <c r="C303" s="260">
        <v>0</v>
      </c>
      <c r="D303" s="260">
        <v>0</v>
      </c>
      <c r="E303" s="260">
        <v>0</v>
      </c>
      <c r="F303" s="260">
        <v>0</v>
      </c>
      <c r="G303" s="260">
        <v>0</v>
      </c>
      <c r="H303" s="260">
        <v>0</v>
      </c>
      <c r="I303" s="260">
        <v>1</v>
      </c>
      <c r="J303" s="260">
        <v>0</v>
      </c>
      <c r="K303" s="260" t="s">
        <v>692</v>
      </c>
      <c r="L303" s="260" t="s">
        <v>695</v>
      </c>
      <c r="M303" s="260"/>
      <c r="N303" s="260" t="s">
        <v>1794</v>
      </c>
      <c r="O303" s="260" t="s">
        <v>1829</v>
      </c>
      <c r="P303" s="260" t="s">
        <v>1830</v>
      </c>
      <c r="Q303" s="260" t="s">
        <v>1831</v>
      </c>
      <c r="S303" s="260"/>
      <c r="T303" s="260"/>
      <c r="U303" s="260" t="s">
        <v>695</v>
      </c>
      <c r="V303" s="260" t="s">
        <v>694</v>
      </c>
      <c r="W303" s="260"/>
      <c r="X303" s="260"/>
    </row>
    <row r="304" spans="1:24" ht="100" customHeight="1" x14ac:dyDescent="0.25">
      <c r="A304" s="262" t="s">
        <v>402</v>
      </c>
      <c r="B304" s="260" t="s">
        <v>1832</v>
      </c>
      <c r="C304" s="260">
        <v>0</v>
      </c>
      <c r="D304" s="260">
        <v>0</v>
      </c>
      <c r="E304" s="260">
        <v>0</v>
      </c>
      <c r="F304" s="260">
        <v>0</v>
      </c>
      <c r="G304" s="260">
        <v>0</v>
      </c>
      <c r="H304" s="260">
        <v>0</v>
      </c>
      <c r="I304" s="260">
        <v>1</v>
      </c>
      <c r="J304" s="260">
        <v>0</v>
      </c>
      <c r="K304" s="260" t="s">
        <v>692</v>
      </c>
      <c r="L304" s="260" t="s">
        <v>695</v>
      </c>
      <c r="M304" s="260"/>
      <c r="N304" s="260" t="s">
        <v>1794</v>
      </c>
      <c r="O304" s="260" t="s">
        <v>1833</v>
      </c>
      <c r="P304" s="260" t="s">
        <v>1834</v>
      </c>
      <c r="Q304" s="260" t="s">
        <v>1835</v>
      </c>
      <c r="S304" s="260"/>
      <c r="T304" s="260"/>
      <c r="U304" s="260" t="s">
        <v>695</v>
      </c>
      <c r="V304" s="260" t="s">
        <v>694</v>
      </c>
      <c r="W304" s="260"/>
      <c r="X304" s="260"/>
    </row>
    <row r="305" spans="1:24" ht="114.05" customHeight="1" x14ac:dyDescent="0.25">
      <c r="A305" s="262" t="s">
        <v>404</v>
      </c>
      <c r="B305" s="260" t="s">
        <v>1836</v>
      </c>
      <c r="C305" s="260">
        <v>0</v>
      </c>
      <c r="D305" s="260">
        <v>0</v>
      </c>
      <c r="E305" s="260">
        <v>0</v>
      </c>
      <c r="F305" s="260">
        <v>0</v>
      </c>
      <c r="G305" s="260">
        <v>0</v>
      </c>
      <c r="H305" s="260">
        <v>0</v>
      </c>
      <c r="I305" s="260">
        <v>1</v>
      </c>
      <c r="J305" s="260">
        <v>0</v>
      </c>
      <c r="K305" s="260"/>
      <c r="L305" s="260" t="s">
        <v>677</v>
      </c>
      <c r="M305" s="260"/>
      <c r="N305" s="260" t="s">
        <v>1794</v>
      </c>
      <c r="O305" s="260" t="s">
        <v>1837</v>
      </c>
      <c r="P305" s="260" t="s">
        <v>1838</v>
      </c>
      <c r="Q305" s="260" t="s">
        <v>1839</v>
      </c>
      <c r="R305" s="260"/>
      <c r="S305" s="260" t="s">
        <v>1840</v>
      </c>
      <c r="T305" s="260" t="s">
        <v>1841</v>
      </c>
      <c r="U305" s="260" t="s">
        <v>24</v>
      </c>
      <c r="V305" s="260" t="s">
        <v>694</v>
      </c>
      <c r="W305" s="260" t="s">
        <v>764</v>
      </c>
      <c r="X305" s="260">
        <f>IF($W305="Critical Importance",20,IF($W305="Minor Importance",5,10))</f>
        <v>20</v>
      </c>
    </row>
    <row r="306" spans="1:24" ht="85.75" customHeight="1" x14ac:dyDescent="0.25">
      <c r="A306" s="262" t="s">
        <v>406</v>
      </c>
      <c r="B306" s="260" t="s">
        <v>1842</v>
      </c>
      <c r="C306" s="260">
        <v>0</v>
      </c>
      <c r="D306" s="260">
        <v>0</v>
      </c>
      <c r="E306" s="260">
        <v>0</v>
      </c>
      <c r="F306" s="260">
        <v>0</v>
      </c>
      <c r="G306" s="260">
        <v>0</v>
      </c>
      <c r="H306" s="260">
        <v>0</v>
      </c>
      <c r="I306" s="260">
        <v>1</v>
      </c>
      <c r="J306" s="260">
        <v>0</v>
      </c>
      <c r="K306" s="260"/>
      <c r="L306" s="260" t="s">
        <v>677</v>
      </c>
      <c r="M306" s="260"/>
      <c r="N306" s="260" t="s">
        <v>1794</v>
      </c>
      <c r="O306" s="260"/>
      <c r="P306" s="260" t="s">
        <v>1843</v>
      </c>
      <c r="Q306" s="260" t="s">
        <v>1844</v>
      </c>
      <c r="R306" s="260" t="s">
        <v>1845</v>
      </c>
      <c r="S306" s="260" t="s">
        <v>1846</v>
      </c>
      <c r="T306" s="260" t="s">
        <v>1847</v>
      </c>
      <c r="U306" s="260" t="s">
        <v>24</v>
      </c>
      <c r="V306" s="260" t="s">
        <v>694</v>
      </c>
      <c r="W306" s="260" t="s">
        <v>764</v>
      </c>
      <c r="X306" s="260">
        <f>IF($W306="Critical Importance",20,IF($W306="Minor Importance",5,10))</f>
        <v>20</v>
      </c>
    </row>
    <row r="307" spans="1:24" ht="128.30000000000001" customHeight="1" x14ac:dyDescent="0.25">
      <c r="A307" s="262" t="s">
        <v>408</v>
      </c>
      <c r="B307" s="260" t="s">
        <v>1848</v>
      </c>
      <c r="C307" s="260">
        <v>0</v>
      </c>
      <c r="D307" s="260">
        <v>0</v>
      </c>
      <c r="E307" s="260">
        <v>0</v>
      </c>
      <c r="F307" s="260">
        <v>0</v>
      </c>
      <c r="G307" s="260">
        <v>0</v>
      </c>
      <c r="H307" s="260">
        <v>0</v>
      </c>
      <c r="I307" s="260">
        <v>1</v>
      </c>
      <c r="J307" s="260">
        <v>0</v>
      </c>
      <c r="K307" s="260"/>
      <c r="L307" s="260" t="s">
        <v>677</v>
      </c>
      <c r="M307" s="260"/>
      <c r="N307" s="260" t="s">
        <v>1794</v>
      </c>
      <c r="O307" s="260"/>
      <c r="P307" s="260" t="s">
        <v>1849</v>
      </c>
      <c r="Q307" s="260" t="s">
        <v>1850</v>
      </c>
      <c r="R307" s="260"/>
      <c r="S307" s="260" t="s">
        <v>1851</v>
      </c>
      <c r="T307" s="260" t="s">
        <v>1852</v>
      </c>
      <c r="U307" s="260" t="s">
        <v>24</v>
      </c>
      <c r="V307" s="260" t="s">
        <v>694</v>
      </c>
      <c r="W307" s="260" t="s">
        <v>764</v>
      </c>
      <c r="X307" s="260">
        <f>IF($W307="Critical Importance",20,IF($W307="Minor Importance",5,10))</f>
        <v>20</v>
      </c>
    </row>
    <row r="308" spans="1:24" ht="156.80000000000001" customHeight="1" x14ac:dyDescent="0.25">
      <c r="A308" s="262" t="s">
        <v>410</v>
      </c>
      <c r="B308" s="260" t="s">
        <v>1853</v>
      </c>
      <c r="C308" s="260">
        <v>0</v>
      </c>
      <c r="D308" s="260">
        <v>0</v>
      </c>
      <c r="E308" s="260">
        <v>0</v>
      </c>
      <c r="F308" s="260">
        <v>0</v>
      </c>
      <c r="G308" s="260">
        <v>0</v>
      </c>
      <c r="H308" s="260">
        <v>0</v>
      </c>
      <c r="I308" s="260">
        <v>1</v>
      </c>
      <c r="J308" s="260">
        <v>0</v>
      </c>
      <c r="K308" s="260"/>
      <c r="L308" s="260" t="s">
        <v>695</v>
      </c>
      <c r="M308" s="260"/>
      <c r="N308" s="260" t="s">
        <v>1794</v>
      </c>
      <c r="O308" s="260" t="s">
        <v>1854</v>
      </c>
      <c r="P308" s="260"/>
      <c r="Q308" s="260"/>
      <c r="R308" s="260"/>
      <c r="S308" s="260" t="s">
        <v>1855</v>
      </c>
      <c r="T308" s="260" t="s">
        <v>1856</v>
      </c>
      <c r="U308" s="260" t="s">
        <v>695</v>
      </c>
      <c r="V308" s="260" t="s">
        <v>694</v>
      </c>
      <c r="W308" s="260"/>
      <c r="X308" s="260"/>
    </row>
    <row r="309" spans="1:24" ht="114.05" customHeight="1" x14ac:dyDescent="0.25">
      <c r="A309" s="262" t="s">
        <v>412</v>
      </c>
      <c r="B309" s="260" t="s">
        <v>1857</v>
      </c>
      <c r="C309" s="260">
        <v>0</v>
      </c>
      <c r="D309" s="260">
        <v>0</v>
      </c>
      <c r="E309" s="260">
        <v>0</v>
      </c>
      <c r="F309" s="260">
        <v>0</v>
      </c>
      <c r="G309" s="260">
        <v>0</v>
      </c>
      <c r="H309" s="260">
        <v>0</v>
      </c>
      <c r="I309" s="260">
        <v>1</v>
      </c>
      <c r="J309" s="260">
        <v>0</v>
      </c>
      <c r="K309" s="260"/>
      <c r="L309" s="260" t="s">
        <v>677</v>
      </c>
      <c r="M309" s="260"/>
      <c r="N309" s="260" t="s">
        <v>1794</v>
      </c>
      <c r="O309" s="260"/>
      <c r="P309" s="260" t="s">
        <v>1858</v>
      </c>
      <c r="Q309" s="260" t="s">
        <v>1859</v>
      </c>
      <c r="R309" s="260"/>
      <c r="S309" s="260" t="s">
        <v>1860</v>
      </c>
      <c r="T309" s="260" t="s">
        <v>1861</v>
      </c>
      <c r="U309" s="260" t="s">
        <v>24</v>
      </c>
      <c r="V309" s="260" t="s">
        <v>694</v>
      </c>
      <c r="W309" s="260" t="s">
        <v>713</v>
      </c>
      <c r="X309" s="260">
        <f t="shared" ref="X309:X317" si="8">IF($W309="Critical Importance",20,IF($W309="Minor Importance",5,10))</f>
        <v>10</v>
      </c>
    </row>
    <row r="310" spans="1:24" ht="128.30000000000001" customHeight="1" x14ac:dyDescent="0.25">
      <c r="A310" s="262" t="s">
        <v>414</v>
      </c>
      <c r="B310" s="260" t="s">
        <v>1862</v>
      </c>
      <c r="C310" s="260">
        <v>0</v>
      </c>
      <c r="D310" s="260">
        <v>0</v>
      </c>
      <c r="E310" s="260">
        <v>0</v>
      </c>
      <c r="F310" s="260">
        <v>0</v>
      </c>
      <c r="G310" s="260">
        <v>0</v>
      </c>
      <c r="H310" s="260">
        <v>0</v>
      </c>
      <c r="I310" s="260">
        <v>1</v>
      </c>
      <c r="J310" s="260">
        <v>0</v>
      </c>
      <c r="K310" s="260"/>
      <c r="L310" s="260" t="s">
        <v>677</v>
      </c>
      <c r="M310" s="260"/>
      <c r="N310" s="260" t="s">
        <v>1794</v>
      </c>
      <c r="O310" s="260"/>
      <c r="P310" s="260"/>
      <c r="Q310" s="260" t="s">
        <v>1863</v>
      </c>
      <c r="R310" s="260"/>
      <c r="S310" s="260" t="s">
        <v>1864</v>
      </c>
      <c r="T310" s="260" t="s">
        <v>1865</v>
      </c>
      <c r="U310" s="260" t="s">
        <v>24</v>
      </c>
      <c r="V310" s="260" t="s">
        <v>694</v>
      </c>
      <c r="W310" s="260" t="s">
        <v>764</v>
      </c>
      <c r="X310" s="260">
        <f t="shared" si="8"/>
        <v>20</v>
      </c>
    </row>
    <row r="311" spans="1:24" ht="171" customHeight="1" x14ac:dyDescent="0.25">
      <c r="A311" s="262" t="s">
        <v>416</v>
      </c>
      <c r="B311" s="260" t="s">
        <v>1866</v>
      </c>
      <c r="C311" s="260">
        <v>0</v>
      </c>
      <c r="D311" s="260">
        <v>0</v>
      </c>
      <c r="E311" s="260">
        <v>0</v>
      </c>
      <c r="F311" s="260">
        <v>0</v>
      </c>
      <c r="G311" s="260">
        <v>0</v>
      </c>
      <c r="H311" s="260">
        <v>0</v>
      </c>
      <c r="I311" s="260">
        <v>1</v>
      </c>
      <c r="J311" s="260">
        <v>0</v>
      </c>
      <c r="K311" s="260"/>
      <c r="L311" s="260" t="s">
        <v>677</v>
      </c>
      <c r="M311" s="260"/>
      <c r="N311" s="260" t="s">
        <v>1794</v>
      </c>
      <c r="O311" s="260"/>
      <c r="P311" s="260" t="s">
        <v>1867</v>
      </c>
      <c r="Q311" s="260" t="s">
        <v>1868</v>
      </c>
      <c r="R311" s="260"/>
      <c r="S311" s="260" t="s">
        <v>1869</v>
      </c>
      <c r="T311" s="260" t="s">
        <v>1870</v>
      </c>
      <c r="U311" s="260" t="s">
        <v>24</v>
      </c>
      <c r="V311" s="260" t="s">
        <v>694</v>
      </c>
      <c r="W311" s="260" t="s">
        <v>764</v>
      </c>
      <c r="X311" s="260">
        <f t="shared" si="8"/>
        <v>20</v>
      </c>
    </row>
    <row r="312" spans="1:24" ht="199.5" customHeight="1" x14ac:dyDescent="0.25">
      <c r="A312" s="262" t="s">
        <v>418</v>
      </c>
      <c r="B312" s="260" t="s">
        <v>1871</v>
      </c>
      <c r="C312" s="260">
        <v>0</v>
      </c>
      <c r="D312" s="260">
        <v>0</v>
      </c>
      <c r="E312" s="260">
        <v>0</v>
      </c>
      <c r="F312" s="260">
        <v>0</v>
      </c>
      <c r="G312" s="260">
        <v>0</v>
      </c>
      <c r="H312" s="260">
        <v>0</v>
      </c>
      <c r="I312" s="260">
        <v>1</v>
      </c>
      <c r="J312" s="260">
        <v>0</v>
      </c>
      <c r="K312" s="260"/>
      <c r="L312" s="260" t="s">
        <v>677</v>
      </c>
      <c r="M312" s="260"/>
      <c r="N312" s="260" t="s">
        <v>1794</v>
      </c>
      <c r="O312" s="260"/>
      <c r="P312" s="260" t="s">
        <v>1872</v>
      </c>
      <c r="Q312" s="260" t="s">
        <v>1873</v>
      </c>
      <c r="R312" s="260"/>
      <c r="S312" s="260" t="s">
        <v>1874</v>
      </c>
      <c r="T312" s="260" t="s">
        <v>1875</v>
      </c>
      <c r="U312" s="260" t="s">
        <v>24</v>
      </c>
      <c r="V312" s="260" t="s">
        <v>694</v>
      </c>
      <c r="W312" s="260" t="s">
        <v>764</v>
      </c>
      <c r="X312" s="260">
        <f t="shared" si="8"/>
        <v>20</v>
      </c>
    </row>
    <row r="313" spans="1:24" ht="100" customHeight="1" x14ac:dyDescent="0.25">
      <c r="A313" s="262" t="s">
        <v>420</v>
      </c>
      <c r="B313" s="260" t="s">
        <v>1876</v>
      </c>
      <c r="C313" s="260">
        <v>0</v>
      </c>
      <c r="D313" s="260">
        <v>0</v>
      </c>
      <c r="E313" s="260">
        <v>0</v>
      </c>
      <c r="F313" s="260">
        <v>0</v>
      </c>
      <c r="G313" s="260">
        <v>0</v>
      </c>
      <c r="H313" s="260">
        <v>0</v>
      </c>
      <c r="I313" s="260">
        <v>1</v>
      </c>
      <c r="J313" s="260">
        <v>0</v>
      </c>
      <c r="K313" s="260"/>
      <c r="L313" s="260" t="s">
        <v>677</v>
      </c>
      <c r="M313" s="260"/>
      <c r="N313" s="260" t="s">
        <v>1794</v>
      </c>
      <c r="O313" s="260"/>
      <c r="P313" s="260" t="s">
        <v>1877</v>
      </c>
      <c r="Q313" s="260" t="s">
        <v>1878</v>
      </c>
      <c r="R313" s="260" t="s">
        <v>890</v>
      </c>
      <c r="S313" s="260" t="s">
        <v>1879</v>
      </c>
      <c r="T313" s="260"/>
      <c r="U313" s="260" t="s">
        <v>24</v>
      </c>
      <c r="V313" s="260" t="s">
        <v>694</v>
      </c>
      <c r="W313" s="260" t="s">
        <v>764</v>
      </c>
      <c r="X313" s="260">
        <f t="shared" si="8"/>
        <v>20</v>
      </c>
    </row>
    <row r="314" spans="1:24" ht="185.25" customHeight="1" x14ac:dyDescent="0.25">
      <c r="A314" s="262" t="s">
        <v>422</v>
      </c>
      <c r="B314" s="260" t="s">
        <v>1880</v>
      </c>
      <c r="C314" s="260">
        <v>0</v>
      </c>
      <c r="D314" s="260">
        <v>0</v>
      </c>
      <c r="E314" s="260">
        <v>0</v>
      </c>
      <c r="F314" s="260">
        <v>0</v>
      </c>
      <c r="G314" s="260">
        <v>0</v>
      </c>
      <c r="H314" s="260">
        <v>0</v>
      </c>
      <c r="I314" s="260">
        <v>1</v>
      </c>
      <c r="J314" s="260">
        <v>0</v>
      </c>
      <c r="K314" s="260"/>
      <c r="L314" s="260" t="s">
        <v>677</v>
      </c>
      <c r="M314" s="260"/>
      <c r="N314" s="260" t="s">
        <v>1794</v>
      </c>
      <c r="O314" s="260" t="s">
        <v>1881</v>
      </c>
      <c r="P314" s="260"/>
      <c r="Q314" s="260" t="s">
        <v>1882</v>
      </c>
      <c r="R314" s="260"/>
      <c r="S314" s="260" t="s">
        <v>1883</v>
      </c>
      <c r="T314" s="260" t="s">
        <v>1884</v>
      </c>
      <c r="U314" s="260" t="s">
        <v>24</v>
      </c>
      <c r="V314" s="260" t="s">
        <v>694</v>
      </c>
      <c r="W314" s="260" t="s">
        <v>722</v>
      </c>
      <c r="X314" s="260">
        <f t="shared" si="8"/>
        <v>5</v>
      </c>
    </row>
    <row r="315" spans="1:24" ht="285.05" customHeight="1" x14ac:dyDescent="0.25">
      <c r="A315" s="262" t="s">
        <v>424</v>
      </c>
      <c r="B315" s="260" t="s">
        <v>1885</v>
      </c>
      <c r="C315" s="260">
        <v>0</v>
      </c>
      <c r="D315" s="260">
        <v>0</v>
      </c>
      <c r="E315" s="260">
        <v>0</v>
      </c>
      <c r="F315" s="260">
        <v>0</v>
      </c>
      <c r="G315" s="260">
        <v>0</v>
      </c>
      <c r="H315" s="260">
        <v>0</v>
      </c>
      <c r="I315" s="260">
        <v>1</v>
      </c>
      <c r="J315" s="260">
        <v>0</v>
      </c>
      <c r="K315" s="260"/>
      <c r="L315" s="260" t="s">
        <v>677</v>
      </c>
      <c r="M315" s="260"/>
      <c r="N315" s="260" t="s">
        <v>1794</v>
      </c>
      <c r="O315" s="260" t="s">
        <v>1886</v>
      </c>
      <c r="P315" s="260" t="s">
        <v>1887</v>
      </c>
      <c r="Q315" s="260" t="s">
        <v>1888</v>
      </c>
      <c r="R315" s="260"/>
      <c r="S315" s="260" t="s">
        <v>1889</v>
      </c>
      <c r="T315" s="260" t="s">
        <v>1890</v>
      </c>
      <c r="U315" s="260" t="s">
        <v>24</v>
      </c>
      <c r="V315" s="260" t="s">
        <v>694</v>
      </c>
      <c r="W315" s="260" t="s">
        <v>764</v>
      </c>
      <c r="X315" s="260">
        <f t="shared" si="8"/>
        <v>20</v>
      </c>
    </row>
    <row r="316" spans="1:24" ht="299.3" customHeight="1" x14ac:dyDescent="0.25">
      <c r="A316" s="262" t="s">
        <v>426</v>
      </c>
      <c r="B316" s="260" t="s">
        <v>1891</v>
      </c>
      <c r="C316" s="260">
        <v>0</v>
      </c>
      <c r="D316" s="260">
        <v>0</v>
      </c>
      <c r="E316" s="260">
        <v>0</v>
      </c>
      <c r="F316" s="260">
        <v>0</v>
      </c>
      <c r="G316" s="260">
        <v>0</v>
      </c>
      <c r="H316" s="260">
        <v>0</v>
      </c>
      <c r="I316" s="260">
        <v>1</v>
      </c>
      <c r="J316" s="260">
        <v>0</v>
      </c>
      <c r="K316" s="260"/>
      <c r="L316" s="260" t="s">
        <v>677</v>
      </c>
      <c r="M316" s="260"/>
      <c r="N316" s="260" t="s">
        <v>1794</v>
      </c>
      <c r="O316" s="260" t="s">
        <v>1892</v>
      </c>
      <c r="P316" s="260" t="s">
        <v>1893</v>
      </c>
      <c r="Q316" s="260" t="s">
        <v>1894</v>
      </c>
      <c r="R316" s="260"/>
      <c r="S316" s="260" t="s">
        <v>1895</v>
      </c>
      <c r="T316" s="260" t="s">
        <v>1896</v>
      </c>
      <c r="U316" s="260" t="s">
        <v>37</v>
      </c>
      <c r="V316" s="260" t="s">
        <v>694</v>
      </c>
      <c r="W316" s="260" t="s">
        <v>764</v>
      </c>
      <c r="X316" s="260">
        <f t="shared" si="8"/>
        <v>20</v>
      </c>
    </row>
    <row r="317" spans="1:24" ht="213.75" customHeight="1" x14ac:dyDescent="0.25">
      <c r="A317" s="262" t="s">
        <v>428</v>
      </c>
      <c r="B317" s="260" t="s">
        <v>1897</v>
      </c>
      <c r="C317" s="260">
        <v>0</v>
      </c>
      <c r="D317" s="260">
        <v>0</v>
      </c>
      <c r="E317" s="260">
        <v>0</v>
      </c>
      <c r="F317" s="260">
        <v>0</v>
      </c>
      <c r="G317" s="260">
        <v>0</v>
      </c>
      <c r="H317" s="260">
        <v>0</v>
      </c>
      <c r="I317" s="260">
        <v>1</v>
      </c>
      <c r="J317" s="260">
        <v>0</v>
      </c>
      <c r="K317" s="260"/>
      <c r="L317" s="260" t="s">
        <v>677</v>
      </c>
      <c r="M317" s="260"/>
      <c r="N317" s="260" t="s">
        <v>1794</v>
      </c>
      <c r="O317" s="260" t="s">
        <v>1898</v>
      </c>
      <c r="P317" s="260" t="s">
        <v>1899</v>
      </c>
      <c r="Q317" s="260" t="s">
        <v>1900</v>
      </c>
      <c r="R317" s="260"/>
      <c r="S317" s="260" t="s">
        <v>1901</v>
      </c>
      <c r="T317" s="260" t="s">
        <v>1902</v>
      </c>
      <c r="U317" s="260" t="s">
        <v>24</v>
      </c>
      <c r="V317" s="260" t="s">
        <v>694</v>
      </c>
      <c r="W317" s="260" t="s">
        <v>764</v>
      </c>
      <c r="X317" s="260">
        <f t="shared" si="8"/>
        <v>20</v>
      </c>
    </row>
    <row r="318" spans="1:24" ht="213.75" customHeight="1" x14ac:dyDescent="0.25">
      <c r="A318" s="262" t="s">
        <v>430</v>
      </c>
      <c r="B318" s="260" t="s">
        <v>1903</v>
      </c>
      <c r="C318" s="260">
        <v>0</v>
      </c>
      <c r="D318" s="260">
        <v>0</v>
      </c>
      <c r="E318" s="260">
        <v>0</v>
      </c>
      <c r="F318" s="260">
        <v>0</v>
      </c>
      <c r="G318" s="260">
        <v>0</v>
      </c>
      <c r="H318" s="260">
        <v>0</v>
      </c>
      <c r="I318" s="260">
        <v>1</v>
      </c>
      <c r="J318" s="260">
        <v>0</v>
      </c>
      <c r="K318" s="260"/>
      <c r="L318" s="260" t="s">
        <v>695</v>
      </c>
      <c r="M318" s="260"/>
      <c r="N318" s="260" t="s">
        <v>1794</v>
      </c>
      <c r="O318" s="260" t="s">
        <v>1904</v>
      </c>
      <c r="P318" s="260"/>
      <c r="Q318" s="260"/>
      <c r="R318" s="260"/>
      <c r="S318" s="260" t="s">
        <v>1905</v>
      </c>
      <c r="T318" s="260" t="s">
        <v>1906</v>
      </c>
      <c r="U318" s="260" t="s">
        <v>695</v>
      </c>
      <c r="V318" s="260" t="s">
        <v>694</v>
      </c>
      <c r="W318" s="260"/>
      <c r="X318" s="260"/>
    </row>
    <row r="319" spans="1:24" ht="242.2" customHeight="1" x14ac:dyDescent="0.25">
      <c r="A319" s="262" t="s">
        <v>432</v>
      </c>
      <c r="B319" s="260" t="s">
        <v>1907</v>
      </c>
      <c r="C319" s="260">
        <v>0</v>
      </c>
      <c r="D319" s="260">
        <v>0</v>
      </c>
      <c r="E319" s="260">
        <v>0</v>
      </c>
      <c r="F319" s="260">
        <v>0</v>
      </c>
      <c r="G319" s="260">
        <v>0</v>
      </c>
      <c r="H319" s="260">
        <v>0</v>
      </c>
      <c r="I319" s="260">
        <v>1</v>
      </c>
      <c r="J319" s="260">
        <v>0</v>
      </c>
      <c r="K319" s="260"/>
      <c r="L319" s="260" t="s">
        <v>677</v>
      </c>
      <c r="M319" s="260"/>
      <c r="N319" s="260" t="s">
        <v>1794</v>
      </c>
      <c r="O319" s="260"/>
      <c r="P319" s="260" t="s">
        <v>1908</v>
      </c>
      <c r="Q319" s="260" t="s">
        <v>1909</v>
      </c>
      <c r="R319" s="260"/>
      <c r="S319" s="260" t="s">
        <v>1910</v>
      </c>
      <c r="T319" s="260" t="s">
        <v>1911</v>
      </c>
      <c r="U319" s="260" t="s">
        <v>24</v>
      </c>
      <c r="V319" s="260" t="s">
        <v>694</v>
      </c>
      <c r="W319" s="260" t="s">
        <v>713</v>
      </c>
      <c r="X319" s="260">
        <f t="shared" ref="X319:X334" si="9">IF($W319="Critical Importance",20,IF($W319="Minor Importance",5,10))</f>
        <v>10</v>
      </c>
    </row>
    <row r="320" spans="1:24" ht="342" customHeight="1" x14ac:dyDescent="0.25">
      <c r="A320" s="262" t="s">
        <v>434</v>
      </c>
      <c r="B320" s="260" t="s">
        <v>1912</v>
      </c>
      <c r="C320" s="260">
        <v>0</v>
      </c>
      <c r="D320" s="260">
        <v>0</v>
      </c>
      <c r="E320" s="260">
        <v>0</v>
      </c>
      <c r="F320" s="260">
        <v>0</v>
      </c>
      <c r="G320" s="260">
        <v>0</v>
      </c>
      <c r="H320" s="260">
        <v>0</v>
      </c>
      <c r="I320" s="260">
        <v>1</v>
      </c>
      <c r="J320" s="260">
        <v>0</v>
      </c>
      <c r="K320" s="260"/>
      <c r="L320" s="260" t="s">
        <v>677</v>
      </c>
      <c r="M320" s="260"/>
      <c r="N320" s="260" t="s">
        <v>1913</v>
      </c>
      <c r="O320" s="260" t="s">
        <v>1914</v>
      </c>
      <c r="P320" s="260" t="s">
        <v>1915</v>
      </c>
      <c r="Q320" s="260" t="s">
        <v>1916</v>
      </c>
      <c r="R320" s="260"/>
      <c r="S320" s="260" t="s">
        <v>1917</v>
      </c>
      <c r="T320" s="260" t="s">
        <v>1918</v>
      </c>
      <c r="U320" s="260" t="s">
        <v>24</v>
      </c>
      <c r="V320" s="260" t="s">
        <v>694</v>
      </c>
      <c r="W320" s="260" t="s">
        <v>764</v>
      </c>
      <c r="X320" s="260">
        <f t="shared" si="9"/>
        <v>20</v>
      </c>
    </row>
    <row r="321" spans="1:24" ht="128.30000000000001" customHeight="1" x14ac:dyDescent="0.25">
      <c r="A321" s="262" t="s">
        <v>436</v>
      </c>
      <c r="B321" s="260" t="s">
        <v>1919</v>
      </c>
      <c r="C321" s="260">
        <v>0</v>
      </c>
      <c r="D321" s="260">
        <v>0</v>
      </c>
      <c r="E321" s="260">
        <v>0</v>
      </c>
      <c r="F321" s="260">
        <v>0</v>
      </c>
      <c r="G321" s="260">
        <v>0</v>
      </c>
      <c r="H321" s="260">
        <v>0</v>
      </c>
      <c r="I321" s="260">
        <v>1</v>
      </c>
      <c r="J321" s="260">
        <v>0</v>
      </c>
      <c r="K321" s="260"/>
      <c r="L321" s="260" t="s">
        <v>677</v>
      </c>
      <c r="M321" s="260"/>
      <c r="N321" s="260" t="s">
        <v>1913</v>
      </c>
      <c r="O321" s="260"/>
      <c r="P321" s="260" t="s">
        <v>1920</v>
      </c>
      <c r="Q321" s="260" t="s">
        <v>1921</v>
      </c>
      <c r="R321" s="260"/>
      <c r="S321" s="260" t="s">
        <v>1922</v>
      </c>
      <c r="T321" s="260" t="s">
        <v>1923</v>
      </c>
      <c r="U321" s="260" t="s">
        <v>24</v>
      </c>
      <c r="V321" s="260" t="s">
        <v>694</v>
      </c>
      <c r="W321" s="260" t="s">
        <v>764</v>
      </c>
      <c r="X321" s="260">
        <f t="shared" si="9"/>
        <v>20</v>
      </c>
    </row>
    <row r="322" spans="1:24" ht="145" customHeight="1" x14ac:dyDescent="0.25">
      <c r="A322" s="262" t="s">
        <v>438</v>
      </c>
      <c r="B322" s="260" t="s">
        <v>1924</v>
      </c>
      <c r="C322" s="260">
        <v>0</v>
      </c>
      <c r="D322" s="260">
        <v>0</v>
      </c>
      <c r="E322" s="260">
        <v>0</v>
      </c>
      <c r="F322" s="260">
        <v>0</v>
      </c>
      <c r="G322" s="260">
        <v>0</v>
      </c>
      <c r="H322" s="260">
        <v>0</v>
      </c>
      <c r="I322" s="260">
        <v>1</v>
      </c>
      <c r="J322" s="260">
        <v>0</v>
      </c>
      <c r="K322" s="260"/>
      <c r="L322" s="260" t="s">
        <v>677</v>
      </c>
      <c r="M322" s="260"/>
      <c r="N322" s="260" t="s">
        <v>1913</v>
      </c>
      <c r="O322" s="260"/>
      <c r="P322" s="260" t="s">
        <v>1925</v>
      </c>
      <c r="Q322" s="260" t="s">
        <v>1926</v>
      </c>
      <c r="R322" s="260"/>
      <c r="S322" s="260" t="s">
        <v>1927</v>
      </c>
      <c r="T322" s="260" t="s">
        <v>1928</v>
      </c>
      <c r="U322" s="260" t="s">
        <v>24</v>
      </c>
      <c r="V322" s="260" t="s">
        <v>694</v>
      </c>
      <c r="W322" s="260" t="s">
        <v>713</v>
      </c>
      <c r="X322" s="260">
        <f t="shared" si="9"/>
        <v>10</v>
      </c>
    </row>
    <row r="323" spans="1:24" ht="90" customHeight="1" x14ac:dyDescent="0.25">
      <c r="A323" s="262" t="s">
        <v>440</v>
      </c>
      <c r="B323" s="260" t="s">
        <v>1929</v>
      </c>
      <c r="C323" s="260">
        <v>0</v>
      </c>
      <c r="D323" s="260">
        <v>0</v>
      </c>
      <c r="E323" s="260">
        <v>0</v>
      </c>
      <c r="F323" s="260">
        <v>0</v>
      </c>
      <c r="G323" s="260">
        <v>0</v>
      </c>
      <c r="H323" s="260">
        <v>0</v>
      </c>
      <c r="I323" s="260">
        <v>1</v>
      </c>
      <c r="J323" s="260">
        <v>0</v>
      </c>
      <c r="K323" s="260"/>
      <c r="L323" s="260" t="s">
        <v>677</v>
      </c>
      <c r="M323" s="260"/>
      <c r="N323" s="260" t="s">
        <v>1913</v>
      </c>
      <c r="O323" s="260"/>
      <c r="P323" s="260" t="s">
        <v>1930</v>
      </c>
      <c r="Q323" s="260" t="s">
        <v>1931</v>
      </c>
      <c r="R323" s="260"/>
      <c r="S323" s="260" t="s">
        <v>1932</v>
      </c>
      <c r="T323" s="260" t="s">
        <v>1933</v>
      </c>
      <c r="U323" s="260" t="s">
        <v>24</v>
      </c>
      <c r="V323" s="260" t="s">
        <v>694</v>
      </c>
      <c r="W323" s="260" t="s">
        <v>713</v>
      </c>
      <c r="X323" s="260">
        <f t="shared" si="9"/>
        <v>10</v>
      </c>
    </row>
    <row r="324" spans="1:24" ht="90" customHeight="1" x14ac:dyDescent="0.25">
      <c r="A324" s="262" t="s">
        <v>442</v>
      </c>
      <c r="B324" s="260" t="s">
        <v>1934</v>
      </c>
      <c r="C324" s="260">
        <v>0</v>
      </c>
      <c r="D324" s="260">
        <v>0</v>
      </c>
      <c r="E324" s="260">
        <v>0</v>
      </c>
      <c r="F324" s="260">
        <v>0</v>
      </c>
      <c r="G324" s="260">
        <v>0</v>
      </c>
      <c r="H324" s="260">
        <v>0</v>
      </c>
      <c r="I324" s="260">
        <v>1</v>
      </c>
      <c r="J324" s="260">
        <v>0</v>
      </c>
      <c r="K324" s="260"/>
      <c r="L324" s="260" t="s">
        <v>677</v>
      </c>
      <c r="M324" s="260"/>
      <c r="N324" s="260" t="s">
        <v>1913</v>
      </c>
      <c r="O324" s="260"/>
      <c r="P324" s="260" t="s">
        <v>1935</v>
      </c>
      <c r="Q324" s="260" t="s">
        <v>1936</v>
      </c>
      <c r="R324" s="260"/>
      <c r="S324" s="260" t="s">
        <v>1932</v>
      </c>
      <c r="T324" s="260"/>
      <c r="U324" s="260" t="s">
        <v>24</v>
      </c>
      <c r="V324" s="260" t="s">
        <v>694</v>
      </c>
      <c r="W324" s="260" t="s">
        <v>722</v>
      </c>
      <c r="X324" s="260">
        <f t="shared" si="9"/>
        <v>5</v>
      </c>
    </row>
    <row r="325" spans="1:24" ht="90" customHeight="1" x14ac:dyDescent="0.25">
      <c r="A325" s="262" t="s">
        <v>444</v>
      </c>
      <c r="B325" s="260" t="s">
        <v>1937</v>
      </c>
      <c r="C325" s="260">
        <v>0</v>
      </c>
      <c r="D325" s="260">
        <v>0</v>
      </c>
      <c r="E325" s="260">
        <v>0</v>
      </c>
      <c r="F325" s="260">
        <v>0</v>
      </c>
      <c r="G325" s="260">
        <v>0</v>
      </c>
      <c r="H325" s="260">
        <v>0</v>
      </c>
      <c r="I325" s="260">
        <v>1</v>
      </c>
      <c r="J325" s="260">
        <v>0</v>
      </c>
      <c r="K325" s="260"/>
      <c r="L325" s="260" t="s">
        <v>677</v>
      </c>
      <c r="M325" s="260"/>
      <c r="N325" s="260" t="s">
        <v>1913</v>
      </c>
      <c r="O325" s="260"/>
      <c r="P325" s="260" t="s">
        <v>1938</v>
      </c>
      <c r="Q325" s="260" t="s">
        <v>1939</v>
      </c>
      <c r="R325" s="260"/>
      <c r="S325" s="260" t="s">
        <v>1940</v>
      </c>
      <c r="T325" s="260" t="s">
        <v>1941</v>
      </c>
      <c r="U325" s="260" t="s">
        <v>24</v>
      </c>
      <c r="V325" s="260" t="s">
        <v>694</v>
      </c>
      <c r="W325" s="260" t="s">
        <v>722</v>
      </c>
      <c r="X325" s="260">
        <f t="shared" si="9"/>
        <v>5</v>
      </c>
    </row>
    <row r="326" spans="1:24" ht="114.05" customHeight="1" x14ac:dyDescent="0.25">
      <c r="A326" s="262" t="s">
        <v>446</v>
      </c>
      <c r="B326" s="260" t="s">
        <v>1942</v>
      </c>
      <c r="C326" s="260">
        <v>0</v>
      </c>
      <c r="D326" s="260">
        <v>0</v>
      </c>
      <c r="E326" s="260">
        <v>0</v>
      </c>
      <c r="F326" s="260">
        <v>0</v>
      </c>
      <c r="G326" s="260">
        <v>0</v>
      </c>
      <c r="H326" s="260">
        <v>0</v>
      </c>
      <c r="I326" s="260">
        <v>1</v>
      </c>
      <c r="J326" s="260">
        <v>0</v>
      </c>
      <c r="K326" s="260"/>
      <c r="L326" s="260" t="s">
        <v>677</v>
      </c>
      <c r="M326" s="260"/>
      <c r="N326" s="260" t="s">
        <v>1913</v>
      </c>
      <c r="O326" s="260"/>
      <c r="P326" s="260" t="s">
        <v>1943</v>
      </c>
      <c r="Q326" s="260" t="s">
        <v>1944</v>
      </c>
      <c r="R326" s="260"/>
      <c r="S326" s="260" t="s">
        <v>1945</v>
      </c>
      <c r="T326" s="260" t="s">
        <v>1946</v>
      </c>
      <c r="U326" s="260" t="s">
        <v>24</v>
      </c>
      <c r="V326" s="260" t="s">
        <v>694</v>
      </c>
      <c r="W326" s="260" t="s">
        <v>722</v>
      </c>
      <c r="X326" s="260">
        <f t="shared" si="9"/>
        <v>5</v>
      </c>
    </row>
    <row r="327" spans="1:24" ht="90" customHeight="1" x14ac:dyDescent="0.25">
      <c r="A327" s="262" t="s">
        <v>448</v>
      </c>
      <c r="B327" s="260" t="s">
        <v>1947</v>
      </c>
      <c r="C327" s="260">
        <v>0</v>
      </c>
      <c r="D327" s="260">
        <v>0</v>
      </c>
      <c r="E327" s="260">
        <v>0</v>
      </c>
      <c r="F327" s="260">
        <v>0</v>
      </c>
      <c r="G327" s="260">
        <v>0</v>
      </c>
      <c r="H327" s="260">
        <v>0</v>
      </c>
      <c r="I327" s="260">
        <v>1</v>
      </c>
      <c r="J327" s="260">
        <v>0</v>
      </c>
      <c r="K327" s="260"/>
      <c r="L327" s="260" t="s">
        <v>677</v>
      </c>
      <c r="M327" s="260"/>
      <c r="N327" s="260" t="s">
        <v>1913</v>
      </c>
      <c r="O327" s="260"/>
      <c r="P327" s="260" t="s">
        <v>1948</v>
      </c>
      <c r="Q327" s="260" t="s">
        <v>1949</v>
      </c>
      <c r="R327" s="260"/>
      <c r="S327" s="260" t="s">
        <v>1950</v>
      </c>
      <c r="T327" s="260" t="s">
        <v>1951</v>
      </c>
      <c r="U327" s="260" t="s">
        <v>24</v>
      </c>
      <c r="V327" s="260" t="s">
        <v>694</v>
      </c>
      <c r="W327" s="260" t="s">
        <v>722</v>
      </c>
      <c r="X327" s="260">
        <f t="shared" si="9"/>
        <v>5</v>
      </c>
    </row>
    <row r="328" spans="1:24" ht="90" customHeight="1" x14ac:dyDescent="0.25">
      <c r="A328" s="262" t="s">
        <v>450</v>
      </c>
      <c r="B328" s="260" t="s">
        <v>1952</v>
      </c>
      <c r="C328" s="260">
        <v>0</v>
      </c>
      <c r="D328" s="260">
        <v>0</v>
      </c>
      <c r="E328" s="260">
        <v>0</v>
      </c>
      <c r="F328" s="260">
        <v>0</v>
      </c>
      <c r="G328" s="260">
        <v>0</v>
      </c>
      <c r="H328" s="260">
        <v>0</v>
      </c>
      <c r="I328" s="260">
        <v>1</v>
      </c>
      <c r="J328" s="260">
        <v>0</v>
      </c>
      <c r="K328" s="260"/>
      <c r="L328" s="260" t="s">
        <v>677</v>
      </c>
      <c r="M328" s="260"/>
      <c r="N328" s="260" t="s">
        <v>1913</v>
      </c>
      <c r="O328" s="260"/>
      <c r="P328" s="260" t="s">
        <v>1953</v>
      </c>
      <c r="Q328" s="260" t="s">
        <v>1954</v>
      </c>
      <c r="R328" s="260"/>
      <c r="S328" s="260" t="s">
        <v>1955</v>
      </c>
      <c r="T328" s="260" t="s">
        <v>1956</v>
      </c>
      <c r="U328" s="260" t="s">
        <v>24</v>
      </c>
      <c r="V328" s="260" t="s">
        <v>694</v>
      </c>
      <c r="W328" s="260" t="s">
        <v>764</v>
      </c>
      <c r="X328" s="260">
        <f t="shared" si="9"/>
        <v>20</v>
      </c>
    </row>
    <row r="329" spans="1:24" ht="171" customHeight="1" x14ac:dyDescent="0.25">
      <c r="A329" s="262" t="s">
        <v>451</v>
      </c>
      <c r="B329" s="260" t="s">
        <v>1957</v>
      </c>
      <c r="C329" s="260">
        <v>0</v>
      </c>
      <c r="D329" s="260">
        <v>0</v>
      </c>
      <c r="E329" s="260">
        <v>0</v>
      </c>
      <c r="F329" s="260">
        <v>0</v>
      </c>
      <c r="G329" s="260">
        <v>0</v>
      </c>
      <c r="H329" s="260">
        <v>0</v>
      </c>
      <c r="I329" s="260">
        <v>1</v>
      </c>
      <c r="J329" s="260">
        <v>0</v>
      </c>
      <c r="K329" s="260"/>
      <c r="L329" s="260" t="s">
        <v>677</v>
      </c>
      <c r="M329" s="260"/>
      <c r="N329" s="260" t="s">
        <v>1958</v>
      </c>
      <c r="O329" s="260"/>
      <c r="P329" s="260" t="s">
        <v>1959</v>
      </c>
      <c r="Q329" s="260" t="s">
        <v>1960</v>
      </c>
      <c r="R329" s="260"/>
      <c r="S329" s="260" t="s">
        <v>1961</v>
      </c>
      <c r="T329" s="260" t="s">
        <v>1962</v>
      </c>
      <c r="U329" s="260" t="s">
        <v>24</v>
      </c>
      <c r="V329" s="260" t="s">
        <v>694</v>
      </c>
      <c r="W329" s="260" t="s">
        <v>764</v>
      </c>
      <c r="X329" s="260">
        <f t="shared" si="9"/>
        <v>20</v>
      </c>
    </row>
    <row r="330" spans="1:24" ht="90" customHeight="1" x14ac:dyDescent="0.25">
      <c r="A330" s="262" t="s">
        <v>452</v>
      </c>
      <c r="B330" s="260" t="s">
        <v>1963</v>
      </c>
      <c r="C330" s="260">
        <v>0</v>
      </c>
      <c r="D330" s="260">
        <v>0</v>
      </c>
      <c r="E330" s="260">
        <v>0</v>
      </c>
      <c r="F330" s="260">
        <v>0</v>
      </c>
      <c r="G330" s="260">
        <v>0</v>
      </c>
      <c r="H330" s="260">
        <v>0</v>
      </c>
      <c r="I330" s="260">
        <v>1</v>
      </c>
      <c r="J330" s="260">
        <v>0</v>
      </c>
      <c r="K330" s="260"/>
      <c r="L330" s="260" t="s">
        <v>677</v>
      </c>
      <c r="M330" s="260"/>
      <c r="N330" s="260" t="s">
        <v>1958</v>
      </c>
      <c r="O330" s="260"/>
      <c r="P330" s="260" t="s">
        <v>1964</v>
      </c>
      <c r="Q330" s="260" t="s">
        <v>1965</v>
      </c>
      <c r="R330" s="260"/>
      <c r="S330" s="260" t="s">
        <v>1966</v>
      </c>
      <c r="T330" s="260" t="s">
        <v>1967</v>
      </c>
      <c r="U330" s="260" t="s">
        <v>24</v>
      </c>
      <c r="V330" s="260" t="s">
        <v>694</v>
      </c>
      <c r="W330" s="260" t="s">
        <v>764</v>
      </c>
      <c r="X330" s="260">
        <f t="shared" si="9"/>
        <v>20</v>
      </c>
    </row>
    <row r="331" spans="1:24" ht="90" customHeight="1" x14ac:dyDescent="0.25">
      <c r="A331" s="262" t="s">
        <v>453</v>
      </c>
      <c r="B331" s="260" t="s">
        <v>1968</v>
      </c>
      <c r="C331" s="260">
        <v>0</v>
      </c>
      <c r="D331" s="260">
        <v>0</v>
      </c>
      <c r="E331" s="260">
        <v>0</v>
      </c>
      <c r="F331" s="260">
        <v>0</v>
      </c>
      <c r="G331" s="260">
        <v>0</v>
      </c>
      <c r="H331" s="260">
        <v>0</v>
      </c>
      <c r="I331" s="260">
        <v>1</v>
      </c>
      <c r="J331" s="260">
        <v>0</v>
      </c>
      <c r="K331" s="260"/>
      <c r="L331" s="260" t="s">
        <v>677</v>
      </c>
      <c r="M331" s="260"/>
      <c r="N331" s="260" t="s">
        <v>1969</v>
      </c>
      <c r="O331" s="260"/>
      <c r="P331" s="260" t="s">
        <v>1970</v>
      </c>
      <c r="Q331" s="260" t="s">
        <v>1971</v>
      </c>
      <c r="R331" s="260"/>
      <c r="S331" s="260" t="s">
        <v>1972</v>
      </c>
      <c r="T331" s="260" t="s">
        <v>1973</v>
      </c>
      <c r="U331" s="260" t="s">
        <v>24</v>
      </c>
      <c r="V331" s="260" t="s">
        <v>694</v>
      </c>
      <c r="W331" s="260" t="s">
        <v>764</v>
      </c>
      <c r="X331" s="260">
        <f t="shared" si="9"/>
        <v>20</v>
      </c>
    </row>
    <row r="332" spans="1:24" ht="90" customHeight="1" x14ac:dyDescent="0.25">
      <c r="A332" s="262" t="s">
        <v>454</v>
      </c>
      <c r="B332" s="260" t="s">
        <v>1974</v>
      </c>
      <c r="C332" s="260">
        <v>0</v>
      </c>
      <c r="D332" s="260">
        <v>0</v>
      </c>
      <c r="E332" s="260">
        <v>0</v>
      </c>
      <c r="F332" s="260">
        <v>0</v>
      </c>
      <c r="G332" s="260">
        <v>0</v>
      </c>
      <c r="H332" s="260">
        <v>0</v>
      </c>
      <c r="I332" s="260">
        <v>1</v>
      </c>
      <c r="J332" s="260">
        <v>0</v>
      </c>
      <c r="K332" s="260"/>
      <c r="L332" s="260" t="s">
        <v>677</v>
      </c>
      <c r="M332" s="260"/>
      <c r="N332" s="260" t="s">
        <v>1958</v>
      </c>
      <c r="O332" s="260"/>
      <c r="P332" s="260" t="s">
        <v>1975</v>
      </c>
      <c r="Q332" s="260" t="s">
        <v>1976</v>
      </c>
      <c r="R332" s="260"/>
      <c r="S332" s="260" t="s">
        <v>1977</v>
      </c>
      <c r="T332" s="260" t="s">
        <v>1978</v>
      </c>
      <c r="U332" s="260" t="s">
        <v>24</v>
      </c>
      <c r="V332" s="260" t="s">
        <v>694</v>
      </c>
      <c r="W332" s="260" t="s">
        <v>713</v>
      </c>
      <c r="X332" s="260">
        <f t="shared" si="9"/>
        <v>10</v>
      </c>
    </row>
    <row r="333" spans="1:24" ht="90" customHeight="1" x14ac:dyDescent="0.25">
      <c r="A333" s="262" t="s">
        <v>455</v>
      </c>
      <c r="B333" s="260" t="s">
        <v>1979</v>
      </c>
      <c r="C333" s="260">
        <v>0</v>
      </c>
      <c r="D333" s="260">
        <v>0</v>
      </c>
      <c r="E333" s="260">
        <v>0</v>
      </c>
      <c r="F333" s="260">
        <v>0</v>
      </c>
      <c r="G333" s="260">
        <v>0</v>
      </c>
      <c r="H333" s="260">
        <v>0</v>
      </c>
      <c r="I333" s="260">
        <v>1</v>
      </c>
      <c r="J333" s="260">
        <v>0</v>
      </c>
      <c r="K333" s="260"/>
      <c r="L333" s="260" t="s">
        <v>677</v>
      </c>
      <c r="M333" s="260"/>
      <c r="N333" s="260" t="s">
        <v>1958</v>
      </c>
      <c r="O333" s="260"/>
      <c r="P333" s="260" t="s">
        <v>1980</v>
      </c>
      <c r="Q333" s="260" t="s">
        <v>1981</v>
      </c>
      <c r="R333" s="260"/>
      <c r="S333" s="260" t="s">
        <v>1982</v>
      </c>
      <c r="T333" s="260" t="s">
        <v>1983</v>
      </c>
      <c r="U333" s="260" t="s">
        <v>24</v>
      </c>
      <c r="V333" s="260" t="s">
        <v>694</v>
      </c>
      <c r="W333" s="260" t="s">
        <v>713</v>
      </c>
      <c r="X333" s="260">
        <f t="shared" si="9"/>
        <v>10</v>
      </c>
    </row>
    <row r="334" spans="1:24" ht="90" customHeight="1" x14ac:dyDescent="0.25">
      <c r="A334" s="262" t="s">
        <v>1984</v>
      </c>
      <c r="B334" s="260" t="s">
        <v>1985</v>
      </c>
      <c r="C334" s="260">
        <v>0</v>
      </c>
      <c r="D334" s="260">
        <v>0</v>
      </c>
      <c r="E334" s="260">
        <v>0</v>
      </c>
      <c r="F334" s="260">
        <v>0</v>
      </c>
      <c r="G334" s="260">
        <v>0</v>
      </c>
      <c r="H334" s="260">
        <v>0</v>
      </c>
      <c r="I334" s="260">
        <v>1</v>
      </c>
      <c r="J334" s="260">
        <v>0</v>
      </c>
      <c r="K334" s="260"/>
      <c r="L334" s="260" t="s">
        <v>677</v>
      </c>
      <c r="M334" s="260" t="s">
        <v>694</v>
      </c>
      <c r="N334" s="260" t="s">
        <v>1958</v>
      </c>
      <c r="O334" s="260" t="s">
        <v>1986</v>
      </c>
      <c r="P334" s="260" t="s">
        <v>694</v>
      </c>
      <c r="Q334" s="260" t="s">
        <v>694</v>
      </c>
      <c r="R334" s="260"/>
      <c r="S334" s="260" t="s">
        <v>694</v>
      </c>
      <c r="T334" s="260" t="s">
        <v>694</v>
      </c>
      <c r="U334" s="260" t="s">
        <v>24</v>
      </c>
      <c r="V334" s="260" t="s">
        <v>694</v>
      </c>
      <c r="W334" s="260" t="s">
        <v>722</v>
      </c>
      <c r="X334" s="260">
        <f t="shared" si="9"/>
        <v>5</v>
      </c>
    </row>
    <row r="335" spans="1:24" ht="14.25" customHeight="1" x14ac:dyDescent="0.25">
      <c r="A335" s="262"/>
      <c r="B335" s="262"/>
      <c r="C335" s="262"/>
      <c r="D335" s="262"/>
      <c r="E335" s="262"/>
      <c r="F335" s="262"/>
      <c r="G335" s="262"/>
      <c r="H335" s="262"/>
      <c r="I335" s="262"/>
      <c r="J335" s="262"/>
      <c r="K335" s="262"/>
      <c r="L335" s="262"/>
      <c r="M335" s="262"/>
      <c r="N335" s="262"/>
      <c r="O335" s="262"/>
      <c r="P335" s="262"/>
      <c r="Q335" s="262"/>
      <c r="R335" s="262"/>
      <c r="S335" s="262"/>
      <c r="T335" s="262"/>
      <c r="U335" s="262"/>
      <c r="V335" s="262"/>
      <c r="W335" s="262"/>
      <c r="X335" s="262"/>
    </row>
    <row r="336" spans="1:24" ht="14.25" customHeight="1" x14ac:dyDescent="0.25">
      <c r="A336" s="262"/>
      <c r="B336" s="262"/>
      <c r="C336" s="262"/>
      <c r="D336" s="262"/>
      <c r="E336" s="262"/>
      <c r="F336" s="262"/>
      <c r="G336" s="262"/>
      <c r="H336" s="262"/>
      <c r="I336" s="262"/>
      <c r="J336" s="262"/>
      <c r="K336" s="262"/>
      <c r="L336" s="262"/>
      <c r="M336" s="262"/>
      <c r="N336" s="262"/>
      <c r="O336" s="262"/>
      <c r="P336" s="262"/>
      <c r="Q336" s="262"/>
      <c r="R336" s="262"/>
      <c r="S336" s="262"/>
      <c r="T336" s="262"/>
      <c r="U336" s="262"/>
      <c r="V336" s="262"/>
      <c r="W336" s="262"/>
      <c r="X336" s="262"/>
    </row>
    <row r="337" spans="1:24" ht="14.25" customHeight="1" x14ac:dyDescent="0.25">
      <c r="A337" s="262"/>
      <c r="B337" s="262"/>
      <c r="C337" s="262"/>
      <c r="D337" s="262"/>
      <c r="E337" s="262"/>
      <c r="F337" s="262"/>
      <c r="G337" s="262"/>
      <c r="H337" s="262"/>
      <c r="I337" s="262"/>
      <c r="J337" s="262"/>
      <c r="K337" s="262"/>
      <c r="L337" s="262"/>
      <c r="M337" s="262"/>
      <c r="N337" s="262"/>
      <c r="O337" s="262"/>
      <c r="P337" s="262"/>
      <c r="Q337" s="262"/>
      <c r="R337" s="262"/>
      <c r="S337" s="262"/>
      <c r="T337" s="262"/>
      <c r="U337" s="262"/>
      <c r="V337" s="262"/>
      <c r="W337" s="262"/>
      <c r="X337" s="262"/>
    </row>
    <row r="338" spans="1:24" ht="14.25" customHeight="1" x14ac:dyDescent="0.25">
      <c r="A338" s="262"/>
      <c r="B338" s="262"/>
      <c r="C338" s="262"/>
      <c r="D338" s="262"/>
      <c r="E338" s="262"/>
      <c r="F338" s="262"/>
      <c r="G338" s="262"/>
      <c r="H338" s="262"/>
      <c r="I338" s="262"/>
      <c r="J338" s="262"/>
      <c r="K338" s="262"/>
      <c r="L338" s="262"/>
      <c r="M338" s="262"/>
      <c r="N338" s="262"/>
      <c r="O338" s="262"/>
      <c r="P338" s="262"/>
      <c r="Q338" s="262"/>
      <c r="R338" s="262"/>
      <c r="S338" s="262"/>
      <c r="T338" s="262"/>
      <c r="U338" s="262"/>
      <c r="V338" s="262"/>
      <c r="W338" s="262"/>
      <c r="X338" s="262"/>
    </row>
    <row r="339" spans="1:24" ht="14.25" customHeight="1" x14ac:dyDescent="0.25">
      <c r="A339" s="262"/>
      <c r="B339" s="262"/>
      <c r="C339" s="262"/>
      <c r="D339" s="262"/>
      <c r="E339" s="262"/>
      <c r="F339" s="262"/>
      <c r="G339" s="262"/>
      <c r="H339" s="262"/>
      <c r="I339" s="262"/>
      <c r="J339" s="262"/>
      <c r="K339" s="262"/>
      <c r="L339" s="262"/>
      <c r="M339" s="262"/>
      <c r="N339" s="262"/>
      <c r="O339" s="262"/>
      <c r="P339" s="262"/>
      <c r="Q339" s="262"/>
      <c r="R339" s="262"/>
      <c r="S339" s="262"/>
      <c r="T339" s="262"/>
      <c r="U339" s="262"/>
      <c r="V339" s="262"/>
      <c r="W339" s="262"/>
      <c r="X339" s="262"/>
    </row>
    <row r="340" spans="1:24" ht="14.25" customHeight="1" x14ac:dyDescent="0.25">
      <c r="A340" s="262"/>
      <c r="B340" s="262"/>
      <c r="C340" s="262"/>
      <c r="D340" s="262"/>
      <c r="E340" s="262"/>
      <c r="F340" s="262"/>
      <c r="G340" s="262"/>
      <c r="H340" s="262"/>
      <c r="I340" s="262"/>
      <c r="J340" s="262"/>
      <c r="K340" s="262"/>
      <c r="L340" s="262"/>
      <c r="M340" s="262"/>
      <c r="N340" s="262"/>
      <c r="O340" s="262"/>
      <c r="P340" s="262"/>
      <c r="Q340" s="262"/>
      <c r="R340" s="262"/>
      <c r="S340" s="262"/>
      <c r="T340" s="262"/>
      <c r="U340" s="262"/>
      <c r="V340" s="262"/>
      <c r="W340" s="262"/>
      <c r="X340" s="262"/>
    </row>
    <row r="341" spans="1:24" ht="14.25" customHeight="1" x14ac:dyDescent="0.25">
      <c r="A341" s="262"/>
      <c r="B341" s="262"/>
      <c r="C341" s="262"/>
      <c r="D341" s="262"/>
      <c r="E341" s="262"/>
      <c r="F341" s="262"/>
      <c r="G341" s="262"/>
      <c r="H341" s="262"/>
      <c r="I341" s="262"/>
      <c r="J341" s="262"/>
      <c r="K341" s="262"/>
      <c r="L341" s="262"/>
      <c r="M341" s="262"/>
      <c r="N341" s="262"/>
      <c r="O341" s="262"/>
      <c r="P341" s="262"/>
      <c r="Q341" s="262"/>
      <c r="R341" s="262"/>
      <c r="S341" s="262"/>
      <c r="T341" s="262"/>
      <c r="U341" s="262"/>
      <c r="V341" s="262"/>
      <c r="W341" s="262"/>
      <c r="X341" s="262"/>
    </row>
    <row r="342" spans="1:24" ht="14.25" customHeight="1" x14ac:dyDescent="0.25">
      <c r="A342" s="262"/>
      <c r="B342" s="262"/>
      <c r="C342" s="262"/>
      <c r="D342" s="262"/>
      <c r="E342" s="262"/>
      <c r="F342" s="262"/>
      <c r="G342" s="262"/>
      <c r="H342" s="262"/>
      <c r="I342" s="262"/>
      <c r="J342" s="262"/>
      <c r="K342" s="262"/>
      <c r="L342" s="262"/>
      <c r="M342" s="262"/>
      <c r="N342" s="262"/>
      <c r="O342" s="262"/>
      <c r="P342" s="262"/>
      <c r="Q342" s="262"/>
      <c r="R342" s="262"/>
      <c r="S342" s="262"/>
      <c r="T342" s="262"/>
      <c r="U342" s="262"/>
      <c r="V342" s="262"/>
      <c r="W342" s="262"/>
      <c r="X342" s="262"/>
    </row>
    <row r="343" spans="1:24" ht="14.25" customHeight="1" x14ac:dyDescent="0.25">
      <c r="A343" s="262"/>
      <c r="B343" s="262"/>
      <c r="C343" s="262"/>
      <c r="D343" s="262"/>
      <c r="E343" s="262"/>
      <c r="F343" s="262"/>
      <c r="G343" s="262"/>
      <c r="H343" s="262"/>
      <c r="I343" s="262"/>
      <c r="J343" s="262"/>
      <c r="K343" s="262"/>
      <c r="L343" s="262"/>
      <c r="M343" s="262"/>
      <c r="N343" s="262"/>
      <c r="O343" s="262"/>
      <c r="P343" s="262"/>
      <c r="Q343" s="262"/>
      <c r="R343" s="262"/>
      <c r="S343" s="262"/>
      <c r="T343" s="262"/>
      <c r="U343" s="262"/>
      <c r="V343" s="262"/>
      <c r="W343" s="262"/>
      <c r="X343" s="262"/>
    </row>
    <row r="344" spans="1:24" ht="14.25" customHeight="1" x14ac:dyDescent="0.25">
      <c r="A344" s="262"/>
      <c r="B344" s="262"/>
      <c r="C344" s="262"/>
      <c r="D344" s="262"/>
      <c r="E344" s="262"/>
      <c r="F344" s="262"/>
      <c r="G344" s="262"/>
      <c r="H344" s="262"/>
      <c r="I344" s="262"/>
      <c r="J344" s="262"/>
      <c r="K344" s="262"/>
      <c r="L344" s="262"/>
      <c r="M344" s="262"/>
      <c r="N344" s="262"/>
      <c r="O344" s="262"/>
      <c r="P344" s="262"/>
      <c r="Q344" s="262"/>
      <c r="R344" s="262"/>
      <c r="S344" s="262"/>
      <c r="T344" s="262"/>
      <c r="U344" s="262"/>
      <c r="V344" s="262"/>
      <c r="W344" s="262"/>
      <c r="X344" s="262"/>
    </row>
    <row r="345" spans="1:24" ht="14.25" customHeight="1" x14ac:dyDescent="0.25">
      <c r="A345" s="262"/>
      <c r="B345" s="262"/>
      <c r="C345" s="262"/>
      <c r="D345" s="262"/>
      <c r="E345" s="262"/>
      <c r="F345" s="262"/>
      <c r="G345" s="262"/>
      <c r="H345" s="262"/>
      <c r="I345" s="262"/>
      <c r="J345" s="262"/>
      <c r="K345" s="262"/>
      <c r="L345" s="262"/>
      <c r="M345" s="262"/>
      <c r="N345" s="262"/>
      <c r="O345" s="262"/>
      <c r="P345" s="262"/>
      <c r="Q345" s="262"/>
      <c r="R345" s="262"/>
      <c r="S345" s="262"/>
      <c r="T345" s="262"/>
      <c r="U345" s="262"/>
      <c r="V345" s="262"/>
      <c r="W345" s="262"/>
      <c r="X345" s="262"/>
    </row>
    <row r="346" spans="1:24" ht="14.25" customHeight="1" x14ac:dyDescent="0.25">
      <c r="A346" s="262"/>
      <c r="B346" s="262"/>
      <c r="C346" s="262"/>
      <c r="D346" s="262"/>
      <c r="E346" s="262"/>
      <c r="F346" s="262"/>
      <c r="G346" s="262"/>
      <c r="H346" s="262"/>
      <c r="I346" s="262"/>
      <c r="J346" s="262"/>
      <c r="K346" s="262"/>
      <c r="L346" s="262"/>
      <c r="M346" s="262"/>
      <c r="N346" s="262"/>
      <c r="O346" s="262"/>
      <c r="P346" s="262"/>
      <c r="Q346" s="262"/>
      <c r="R346" s="262"/>
      <c r="S346" s="262"/>
      <c r="T346" s="262"/>
      <c r="U346" s="262"/>
      <c r="V346" s="262"/>
      <c r="W346" s="262"/>
      <c r="X346" s="262"/>
    </row>
    <row r="347" spans="1:24" ht="14.25" customHeight="1" x14ac:dyDescent="0.25">
      <c r="A347" s="262"/>
      <c r="B347" s="262"/>
      <c r="C347" s="262"/>
      <c r="D347" s="262"/>
      <c r="E347" s="262"/>
      <c r="F347" s="262"/>
      <c r="G347" s="262"/>
      <c r="H347" s="262"/>
      <c r="I347" s="262"/>
      <c r="J347" s="262"/>
      <c r="K347" s="262"/>
      <c r="L347" s="262"/>
      <c r="M347" s="262"/>
      <c r="N347" s="262"/>
      <c r="O347" s="262"/>
      <c r="P347" s="262"/>
      <c r="Q347" s="262"/>
      <c r="R347" s="262"/>
      <c r="S347" s="262"/>
      <c r="T347" s="262"/>
      <c r="U347" s="262"/>
      <c r="V347" s="262"/>
      <c r="W347" s="262"/>
      <c r="X347" s="262"/>
    </row>
    <row r="348" spans="1:24" ht="14.25" customHeight="1" x14ac:dyDescent="0.25">
      <c r="A348" s="262"/>
      <c r="B348" s="262"/>
      <c r="C348" s="262"/>
      <c r="D348" s="262"/>
      <c r="E348" s="262"/>
      <c r="F348" s="262"/>
      <c r="G348" s="262"/>
      <c r="H348" s="262"/>
      <c r="I348" s="262"/>
      <c r="J348" s="262"/>
      <c r="K348" s="262"/>
      <c r="L348" s="262"/>
      <c r="M348" s="262"/>
      <c r="N348" s="262"/>
      <c r="O348" s="262"/>
      <c r="P348" s="262"/>
      <c r="Q348" s="262"/>
      <c r="R348" s="262"/>
      <c r="S348" s="262"/>
      <c r="T348" s="262"/>
      <c r="U348" s="262"/>
      <c r="V348" s="262"/>
      <c r="W348" s="262"/>
      <c r="X348" s="262"/>
    </row>
    <row r="349" spans="1:24" ht="14.25" customHeight="1" x14ac:dyDescent="0.25">
      <c r="A349" s="262"/>
      <c r="B349" s="262"/>
      <c r="C349" s="262"/>
      <c r="D349" s="262"/>
      <c r="E349" s="262"/>
      <c r="F349" s="262"/>
      <c r="G349" s="262"/>
      <c r="H349" s="262"/>
      <c r="I349" s="262"/>
      <c r="J349" s="262"/>
      <c r="K349" s="262"/>
      <c r="L349" s="262"/>
      <c r="M349" s="262"/>
      <c r="N349" s="262"/>
      <c r="O349" s="262"/>
      <c r="P349" s="262"/>
      <c r="Q349" s="262"/>
      <c r="R349" s="262"/>
      <c r="S349" s="262"/>
      <c r="T349" s="262"/>
      <c r="U349" s="262"/>
      <c r="V349" s="262"/>
      <c r="W349" s="262"/>
      <c r="X349" s="262"/>
    </row>
    <row r="350" spans="1:24" ht="14.25" customHeight="1" x14ac:dyDescent="0.25">
      <c r="A350" s="262"/>
      <c r="B350" s="262"/>
      <c r="C350" s="262"/>
      <c r="D350" s="262"/>
      <c r="E350" s="262"/>
      <c r="F350" s="262"/>
      <c r="G350" s="262"/>
      <c r="H350" s="262"/>
      <c r="I350" s="262"/>
      <c r="J350" s="262"/>
      <c r="K350" s="262"/>
      <c r="L350" s="262"/>
      <c r="M350" s="262"/>
      <c r="N350" s="262"/>
      <c r="O350" s="262"/>
      <c r="P350" s="262"/>
      <c r="Q350" s="262"/>
      <c r="R350" s="262"/>
      <c r="S350" s="262"/>
      <c r="T350" s="262"/>
      <c r="U350" s="262"/>
      <c r="V350" s="262"/>
      <c r="W350" s="262"/>
      <c r="X350" s="262"/>
    </row>
    <row r="351" spans="1:24" ht="14.25" customHeight="1" x14ac:dyDescent="0.25">
      <c r="A351" s="262"/>
      <c r="B351" s="262"/>
      <c r="C351" s="262"/>
      <c r="D351" s="262"/>
      <c r="E351" s="262"/>
      <c r="F351" s="262"/>
      <c r="G351" s="262"/>
      <c r="H351" s="262"/>
      <c r="I351" s="262"/>
      <c r="J351" s="262"/>
      <c r="K351" s="262"/>
      <c r="L351" s="262"/>
      <c r="M351" s="262"/>
      <c r="N351" s="262"/>
      <c r="O351" s="262"/>
      <c r="P351" s="262"/>
      <c r="Q351" s="262"/>
      <c r="R351" s="262"/>
      <c r="S351" s="262"/>
      <c r="T351" s="262"/>
      <c r="U351" s="262"/>
      <c r="V351" s="262"/>
      <c r="W351" s="262"/>
      <c r="X351" s="262"/>
    </row>
    <row r="352" spans="1:24" ht="14.25" customHeight="1" x14ac:dyDescent="0.25">
      <c r="A352" s="262"/>
      <c r="B352" s="262"/>
      <c r="C352" s="262"/>
      <c r="D352" s="262"/>
      <c r="E352" s="262"/>
      <c r="F352" s="262"/>
      <c r="G352" s="262"/>
      <c r="H352" s="262"/>
      <c r="I352" s="262"/>
      <c r="J352" s="262"/>
      <c r="K352" s="262"/>
      <c r="L352" s="262"/>
      <c r="M352" s="262"/>
      <c r="N352" s="262"/>
      <c r="O352" s="262"/>
      <c r="P352" s="262"/>
      <c r="Q352" s="262"/>
      <c r="R352" s="262"/>
      <c r="S352" s="262"/>
      <c r="T352" s="262"/>
      <c r="U352" s="262"/>
      <c r="V352" s="262"/>
      <c r="W352" s="262"/>
      <c r="X352" s="262"/>
    </row>
    <row r="353" spans="1:24" ht="14.25" customHeight="1" x14ac:dyDescent="0.25">
      <c r="A353" s="262"/>
      <c r="B353" s="262"/>
      <c r="C353" s="262"/>
      <c r="D353" s="262"/>
      <c r="E353" s="262"/>
      <c r="F353" s="262"/>
      <c r="G353" s="262"/>
      <c r="H353" s="262"/>
      <c r="I353" s="262"/>
      <c r="J353" s="262"/>
      <c r="K353" s="262"/>
      <c r="L353" s="262"/>
      <c r="M353" s="262"/>
      <c r="N353" s="262"/>
      <c r="O353" s="262"/>
      <c r="P353" s="262"/>
      <c r="Q353" s="262"/>
      <c r="R353" s="262"/>
      <c r="S353" s="262"/>
      <c r="T353" s="262"/>
      <c r="U353" s="262"/>
      <c r="V353" s="262"/>
      <c r="W353" s="262"/>
      <c r="X353" s="262"/>
    </row>
    <row r="354" spans="1:24" ht="14.25" customHeight="1" x14ac:dyDescent="0.25">
      <c r="A354" s="262"/>
      <c r="B354" s="262"/>
      <c r="C354" s="262"/>
      <c r="D354" s="262"/>
      <c r="E354" s="262"/>
      <c r="F354" s="262"/>
      <c r="G354" s="262"/>
      <c r="H354" s="262"/>
      <c r="I354" s="262"/>
      <c r="J354" s="262"/>
      <c r="K354" s="262"/>
      <c r="L354" s="262"/>
      <c r="M354" s="262"/>
      <c r="N354" s="262"/>
      <c r="O354" s="262"/>
      <c r="P354" s="262"/>
      <c r="Q354" s="262"/>
      <c r="R354" s="262"/>
      <c r="S354" s="262"/>
      <c r="T354" s="262"/>
      <c r="U354" s="262"/>
      <c r="V354" s="262"/>
      <c r="W354" s="262"/>
      <c r="X354" s="262"/>
    </row>
    <row r="355" spans="1:24" ht="14.25" customHeight="1" x14ac:dyDescent="0.25">
      <c r="A355" s="262"/>
      <c r="B355" s="262"/>
      <c r="C355" s="262"/>
      <c r="D355" s="262"/>
      <c r="E355" s="262"/>
      <c r="F355" s="262"/>
      <c r="G355" s="262"/>
      <c r="H355" s="262"/>
      <c r="I355" s="262"/>
      <c r="J355" s="262"/>
      <c r="K355" s="262"/>
      <c r="L355" s="262"/>
      <c r="M355" s="262"/>
      <c r="N355" s="262"/>
      <c r="O355" s="262"/>
      <c r="P355" s="262"/>
      <c r="Q355" s="262"/>
      <c r="R355" s="262"/>
      <c r="S355" s="262"/>
      <c r="T355" s="262"/>
      <c r="U355" s="262"/>
      <c r="V355" s="262"/>
      <c r="W355" s="262"/>
      <c r="X355" s="262"/>
    </row>
    <row r="356" spans="1:24" ht="14.25" customHeight="1" x14ac:dyDescent="0.25">
      <c r="A356" s="262"/>
      <c r="B356" s="262"/>
      <c r="C356" s="262"/>
      <c r="D356" s="262"/>
      <c r="E356" s="262"/>
      <c r="F356" s="262"/>
      <c r="G356" s="262"/>
      <c r="H356" s="262"/>
      <c r="I356" s="262"/>
      <c r="J356" s="262"/>
      <c r="K356" s="262"/>
      <c r="L356" s="262"/>
      <c r="M356" s="262"/>
      <c r="N356" s="262"/>
      <c r="O356" s="262"/>
      <c r="P356" s="262"/>
      <c r="Q356" s="262"/>
      <c r="R356" s="262"/>
      <c r="S356" s="262"/>
      <c r="T356" s="262"/>
      <c r="U356" s="262"/>
      <c r="V356" s="262"/>
      <c r="W356" s="262"/>
      <c r="X356" s="262"/>
    </row>
    <row r="357" spans="1:24" ht="14.25" customHeight="1" x14ac:dyDescent="0.25">
      <c r="A357" s="262"/>
      <c r="B357" s="262"/>
      <c r="C357" s="262"/>
      <c r="D357" s="262"/>
      <c r="E357" s="262"/>
      <c r="F357" s="262"/>
      <c r="G357" s="262"/>
      <c r="H357" s="262"/>
      <c r="I357" s="262"/>
      <c r="J357" s="262"/>
      <c r="K357" s="262"/>
      <c r="L357" s="262"/>
      <c r="M357" s="262"/>
      <c r="N357" s="262"/>
      <c r="O357" s="262"/>
      <c r="P357" s="262"/>
      <c r="Q357" s="262"/>
      <c r="R357" s="262"/>
      <c r="S357" s="262"/>
      <c r="T357" s="262"/>
      <c r="U357" s="262"/>
      <c r="V357" s="262"/>
      <c r="W357" s="262"/>
      <c r="X357" s="262"/>
    </row>
    <row r="358" spans="1:24" ht="14.25" customHeight="1" x14ac:dyDescent="0.25">
      <c r="A358" s="262"/>
      <c r="B358" s="262"/>
      <c r="C358" s="262"/>
      <c r="D358" s="262"/>
      <c r="E358" s="262"/>
      <c r="F358" s="262"/>
      <c r="G358" s="262"/>
      <c r="H358" s="262"/>
      <c r="I358" s="262"/>
      <c r="J358" s="262"/>
      <c r="K358" s="262"/>
      <c r="L358" s="262"/>
      <c r="M358" s="262"/>
      <c r="N358" s="262"/>
      <c r="O358" s="262"/>
      <c r="P358" s="262"/>
      <c r="Q358" s="262"/>
      <c r="R358" s="262"/>
      <c r="S358" s="262"/>
      <c r="T358" s="262"/>
      <c r="U358" s="262"/>
      <c r="V358" s="262"/>
      <c r="W358" s="262"/>
      <c r="X358" s="262"/>
    </row>
    <row r="359" spans="1:24" ht="14.25" customHeight="1" x14ac:dyDescent="0.25">
      <c r="A359" s="262"/>
      <c r="B359" s="262"/>
      <c r="C359" s="262"/>
      <c r="D359" s="262"/>
      <c r="E359" s="262"/>
      <c r="F359" s="262"/>
      <c r="G359" s="262"/>
      <c r="H359" s="262"/>
      <c r="I359" s="262"/>
      <c r="J359" s="262"/>
      <c r="K359" s="262"/>
      <c r="L359" s="262"/>
      <c r="M359" s="262"/>
      <c r="N359" s="262"/>
      <c r="O359" s="262"/>
      <c r="P359" s="262"/>
      <c r="Q359" s="262"/>
      <c r="R359" s="262"/>
      <c r="S359" s="262"/>
      <c r="T359" s="262"/>
      <c r="U359" s="262"/>
      <c r="V359" s="262"/>
      <c r="W359" s="262"/>
      <c r="X359" s="262"/>
    </row>
    <row r="360" spans="1:24" ht="14.25" customHeight="1" x14ac:dyDescent="0.25">
      <c r="A360" s="262"/>
      <c r="B360" s="262"/>
      <c r="C360" s="262"/>
      <c r="D360" s="262"/>
      <c r="E360" s="262"/>
      <c r="F360" s="262"/>
      <c r="G360" s="262"/>
      <c r="H360" s="262"/>
      <c r="I360" s="262"/>
      <c r="J360" s="262"/>
      <c r="K360" s="262"/>
      <c r="L360" s="262"/>
      <c r="M360" s="262"/>
      <c r="N360" s="262"/>
      <c r="O360" s="262"/>
      <c r="P360" s="262"/>
      <c r="Q360" s="262"/>
      <c r="R360" s="262"/>
      <c r="S360" s="262"/>
      <c r="T360" s="262"/>
      <c r="U360" s="262"/>
      <c r="V360" s="262"/>
      <c r="W360" s="262"/>
      <c r="X360" s="262"/>
    </row>
    <row r="361" spans="1:24" ht="14.25" customHeight="1" x14ac:dyDescent="0.25">
      <c r="A361" s="262"/>
      <c r="B361" s="262"/>
      <c r="C361" s="262"/>
      <c r="D361" s="262"/>
      <c r="E361" s="262"/>
      <c r="F361" s="262"/>
      <c r="G361" s="262"/>
      <c r="H361" s="262"/>
      <c r="I361" s="262"/>
      <c r="J361" s="262"/>
      <c r="K361" s="262"/>
      <c r="L361" s="262"/>
      <c r="M361" s="262"/>
      <c r="N361" s="262"/>
      <c r="O361" s="262"/>
      <c r="P361" s="262"/>
      <c r="Q361" s="262"/>
      <c r="R361" s="262"/>
      <c r="S361" s="262"/>
      <c r="T361" s="262"/>
      <c r="U361" s="262"/>
      <c r="V361" s="262"/>
      <c r="W361" s="262"/>
      <c r="X361" s="262"/>
    </row>
    <row r="362" spans="1:24" ht="14.25" customHeight="1" x14ac:dyDescent="0.25">
      <c r="A362" s="262"/>
      <c r="B362" s="262"/>
      <c r="C362" s="262"/>
      <c r="D362" s="262"/>
      <c r="E362" s="262"/>
      <c r="F362" s="262"/>
      <c r="G362" s="262"/>
      <c r="H362" s="262"/>
      <c r="I362" s="262"/>
      <c r="J362" s="262"/>
      <c r="K362" s="262"/>
      <c r="L362" s="262"/>
      <c r="M362" s="262"/>
      <c r="N362" s="262"/>
      <c r="O362" s="262"/>
      <c r="P362" s="262"/>
      <c r="Q362" s="262"/>
      <c r="R362" s="262"/>
      <c r="S362" s="262"/>
      <c r="T362" s="262"/>
      <c r="U362" s="262"/>
      <c r="V362" s="262"/>
      <c r="W362" s="262"/>
      <c r="X362" s="262"/>
    </row>
    <row r="363" spans="1:24" ht="14.25" customHeight="1" x14ac:dyDescent="0.25">
      <c r="A363" s="262"/>
      <c r="B363" s="262"/>
      <c r="C363" s="262"/>
      <c r="D363" s="262"/>
      <c r="E363" s="262"/>
      <c r="F363" s="262"/>
      <c r="G363" s="262"/>
      <c r="H363" s="262"/>
      <c r="I363" s="262"/>
      <c r="J363" s="262"/>
      <c r="K363" s="262"/>
      <c r="L363" s="262"/>
      <c r="M363" s="262"/>
      <c r="N363" s="262"/>
      <c r="O363" s="262"/>
      <c r="P363" s="262"/>
      <c r="Q363" s="262"/>
      <c r="R363" s="262"/>
      <c r="S363" s="262"/>
      <c r="T363" s="262"/>
      <c r="U363" s="262"/>
      <c r="V363" s="262"/>
      <c r="W363" s="262"/>
      <c r="X363" s="262"/>
    </row>
    <row r="364" spans="1:24" ht="14.25" customHeight="1" x14ac:dyDescent="0.25">
      <c r="A364" s="262"/>
      <c r="B364" s="262"/>
      <c r="C364" s="262"/>
      <c r="D364" s="262"/>
      <c r="E364" s="262"/>
      <c r="F364" s="262"/>
      <c r="G364" s="262"/>
      <c r="H364" s="262"/>
      <c r="I364" s="262"/>
      <c r="J364" s="262"/>
      <c r="K364" s="262"/>
      <c r="L364" s="262"/>
      <c r="M364" s="262"/>
      <c r="N364" s="262"/>
      <c r="O364" s="262"/>
      <c r="P364" s="262"/>
      <c r="Q364" s="262"/>
      <c r="R364" s="262"/>
      <c r="S364" s="262"/>
      <c r="T364" s="262"/>
      <c r="U364" s="262"/>
      <c r="V364" s="262"/>
      <c r="W364" s="262"/>
      <c r="X364" s="262"/>
    </row>
    <row r="365" spans="1:24" ht="14.25" customHeight="1" x14ac:dyDescent="0.25">
      <c r="A365" s="262"/>
      <c r="B365" s="262"/>
      <c r="C365" s="262"/>
      <c r="D365" s="262"/>
      <c r="E365" s="262"/>
      <c r="F365" s="262"/>
      <c r="G365" s="262"/>
      <c r="H365" s="262"/>
      <c r="I365" s="262"/>
      <c r="J365" s="262"/>
      <c r="K365" s="262"/>
      <c r="L365" s="262"/>
      <c r="M365" s="262"/>
      <c r="N365" s="262"/>
      <c r="O365" s="262"/>
      <c r="P365" s="262"/>
      <c r="Q365" s="262"/>
      <c r="R365" s="262"/>
      <c r="S365" s="262"/>
      <c r="T365" s="262"/>
      <c r="U365" s="262"/>
      <c r="V365" s="262"/>
      <c r="W365" s="262"/>
      <c r="X365" s="262"/>
    </row>
    <row r="366" spans="1:24" ht="14.25" customHeight="1" x14ac:dyDescent="0.25">
      <c r="A366" s="262"/>
      <c r="B366" s="262"/>
      <c r="C366" s="262"/>
      <c r="D366" s="262"/>
      <c r="E366" s="262"/>
      <c r="F366" s="262"/>
      <c r="G366" s="262"/>
      <c r="H366" s="262"/>
      <c r="I366" s="262"/>
      <c r="J366" s="262"/>
      <c r="K366" s="262"/>
      <c r="L366" s="262"/>
      <c r="M366" s="262"/>
      <c r="N366" s="262"/>
      <c r="O366" s="262"/>
      <c r="P366" s="262"/>
      <c r="Q366" s="262"/>
      <c r="R366" s="262"/>
      <c r="S366" s="262"/>
      <c r="T366" s="262"/>
      <c r="U366" s="262"/>
      <c r="V366" s="262"/>
      <c r="W366" s="262"/>
      <c r="X366" s="262"/>
    </row>
    <row r="367" spans="1:24" ht="14.25" customHeight="1" x14ac:dyDescent="0.25">
      <c r="A367" s="262"/>
      <c r="B367" s="262"/>
      <c r="C367" s="262"/>
      <c r="D367" s="262"/>
      <c r="E367" s="262"/>
      <c r="F367" s="262"/>
      <c r="G367" s="262"/>
      <c r="H367" s="262"/>
      <c r="I367" s="262"/>
      <c r="J367" s="262"/>
      <c r="K367" s="262"/>
      <c r="L367" s="262"/>
      <c r="M367" s="262"/>
      <c r="N367" s="262"/>
      <c r="O367" s="262"/>
      <c r="P367" s="262"/>
      <c r="Q367" s="262"/>
      <c r="R367" s="262"/>
      <c r="S367" s="262"/>
      <c r="T367" s="262"/>
      <c r="U367" s="262"/>
      <c r="V367" s="262"/>
      <c r="W367" s="262"/>
      <c r="X367" s="262"/>
    </row>
    <row r="368" spans="1:24" ht="14.25" customHeight="1" x14ac:dyDescent="0.25">
      <c r="A368" s="262"/>
      <c r="B368" s="262"/>
      <c r="C368" s="262"/>
      <c r="D368" s="262"/>
      <c r="E368" s="262"/>
      <c r="F368" s="262"/>
      <c r="G368" s="262"/>
      <c r="H368" s="262"/>
      <c r="I368" s="262"/>
      <c r="J368" s="262"/>
      <c r="K368" s="262"/>
      <c r="L368" s="262"/>
      <c r="M368" s="262"/>
      <c r="N368" s="262"/>
      <c r="O368" s="262"/>
      <c r="P368" s="262"/>
      <c r="Q368" s="262"/>
      <c r="R368" s="262"/>
      <c r="S368" s="262"/>
      <c r="T368" s="262"/>
      <c r="U368" s="262"/>
      <c r="V368" s="262"/>
      <c r="W368" s="262"/>
      <c r="X368" s="262"/>
    </row>
    <row r="369" spans="1:24" ht="14.25" customHeight="1" x14ac:dyDescent="0.25">
      <c r="A369" s="262"/>
      <c r="B369" s="262"/>
      <c r="C369" s="262"/>
      <c r="D369" s="262"/>
      <c r="E369" s="262"/>
      <c r="F369" s="262"/>
      <c r="G369" s="262"/>
      <c r="H369" s="262"/>
      <c r="I369" s="262"/>
      <c r="J369" s="262"/>
      <c r="K369" s="262"/>
      <c r="L369" s="262"/>
      <c r="M369" s="262"/>
      <c r="N369" s="262"/>
      <c r="O369" s="262"/>
      <c r="P369" s="262"/>
      <c r="Q369" s="262"/>
      <c r="R369" s="262"/>
      <c r="S369" s="262"/>
      <c r="T369" s="262"/>
      <c r="U369" s="262"/>
      <c r="V369" s="262"/>
      <c r="W369" s="262"/>
      <c r="X369" s="262"/>
    </row>
    <row r="370" spans="1:24" ht="14.25" customHeight="1" x14ac:dyDescent="0.25">
      <c r="A370" s="262"/>
      <c r="B370" s="262"/>
      <c r="C370" s="262"/>
      <c r="D370" s="262"/>
      <c r="E370" s="262"/>
      <c r="F370" s="262"/>
      <c r="G370" s="262"/>
      <c r="H370" s="262"/>
      <c r="I370" s="262"/>
      <c r="J370" s="262"/>
      <c r="K370" s="262"/>
      <c r="L370" s="262"/>
      <c r="M370" s="262"/>
      <c r="N370" s="262"/>
      <c r="O370" s="262"/>
      <c r="P370" s="262"/>
      <c r="Q370" s="262"/>
      <c r="R370" s="262"/>
      <c r="S370" s="262"/>
      <c r="T370" s="262"/>
      <c r="U370" s="262"/>
      <c r="V370" s="262"/>
      <c r="W370" s="262"/>
      <c r="X370" s="262"/>
    </row>
    <row r="371" spans="1:24" ht="14.25" customHeight="1" x14ac:dyDescent="0.25">
      <c r="A371" s="262"/>
      <c r="B371" s="262"/>
      <c r="C371" s="262"/>
      <c r="D371" s="262"/>
      <c r="E371" s="262"/>
      <c r="F371" s="262"/>
      <c r="G371" s="262"/>
      <c r="H371" s="262"/>
      <c r="I371" s="262"/>
      <c r="J371" s="262"/>
      <c r="K371" s="262"/>
      <c r="L371" s="262"/>
      <c r="M371" s="262"/>
      <c r="N371" s="262"/>
      <c r="O371" s="262"/>
      <c r="P371" s="262"/>
      <c r="Q371" s="262"/>
      <c r="R371" s="262"/>
      <c r="S371" s="262"/>
      <c r="T371" s="262"/>
      <c r="U371" s="262"/>
      <c r="V371" s="262"/>
      <c r="W371" s="262"/>
      <c r="X371" s="262"/>
    </row>
    <row r="372" spans="1:24" ht="14.25" customHeight="1" x14ac:dyDescent="0.25">
      <c r="A372" s="262"/>
      <c r="B372" s="262"/>
      <c r="C372" s="262"/>
      <c r="D372" s="262"/>
      <c r="E372" s="262"/>
      <c r="F372" s="262"/>
      <c r="G372" s="262"/>
      <c r="H372" s="262"/>
      <c r="I372" s="262"/>
      <c r="J372" s="262"/>
      <c r="K372" s="262"/>
      <c r="L372" s="262"/>
      <c r="M372" s="262"/>
      <c r="N372" s="262"/>
      <c r="O372" s="262"/>
      <c r="P372" s="262"/>
      <c r="Q372" s="262"/>
      <c r="R372" s="262"/>
      <c r="S372" s="262"/>
      <c r="T372" s="262"/>
      <c r="U372" s="262"/>
      <c r="V372" s="262"/>
      <c r="W372" s="262"/>
      <c r="X372" s="262"/>
    </row>
    <row r="373" spans="1:24" ht="14.25" customHeight="1" x14ac:dyDescent="0.25">
      <c r="A373" s="262"/>
      <c r="B373" s="262"/>
      <c r="C373" s="262"/>
      <c r="D373" s="262"/>
      <c r="E373" s="262"/>
      <c r="F373" s="262"/>
      <c r="G373" s="262"/>
      <c r="H373" s="262"/>
      <c r="I373" s="262"/>
      <c r="J373" s="262"/>
      <c r="K373" s="262"/>
      <c r="L373" s="262"/>
      <c r="M373" s="262"/>
      <c r="N373" s="262"/>
      <c r="O373" s="262"/>
      <c r="P373" s="262"/>
      <c r="Q373" s="262"/>
      <c r="R373" s="262"/>
      <c r="S373" s="262"/>
      <c r="T373" s="262"/>
      <c r="U373" s="262"/>
      <c r="V373" s="262"/>
      <c r="W373" s="262"/>
      <c r="X373" s="262"/>
    </row>
    <row r="374" spans="1:24" ht="14.25" customHeight="1" x14ac:dyDescent="0.25">
      <c r="A374" s="262"/>
      <c r="B374" s="262"/>
      <c r="C374" s="262"/>
      <c r="D374" s="262"/>
      <c r="E374" s="262"/>
      <c r="F374" s="262"/>
      <c r="G374" s="262"/>
      <c r="H374" s="262"/>
      <c r="I374" s="262"/>
      <c r="J374" s="262"/>
      <c r="K374" s="262"/>
      <c r="L374" s="262"/>
      <c r="M374" s="262"/>
      <c r="N374" s="262"/>
      <c r="O374" s="262"/>
      <c r="P374" s="262"/>
      <c r="Q374" s="262"/>
      <c r="R374" s="262"/>
      <c r="S374" s="262"/>
      <c r="T374" s="262"/>
      <c r="U374" s="262"/>
      <c r="V374" s="262"/>
      <c r="W374" s="262"/>
      <c r="X374" s="262"/>
    </row>
    <row r="375" spans="1:24" ht="14.25" customHeight="1" x14ac:dyDescent="0.25">
      <c r="A375" s="262"/>
      <c r="B375" s="262"/>
      <c r="C375" s="262"/>
      <c r="D375" s="262"/>
      <c r="E375" s="262"/>
      <c r="F375" s="262"/>
      <c r="G375" s="262"/>
      <c r="H375" s="262"/>
      <c r="I375" s="262"/>
      <c r="J375" s="262"/>
      <c r="K375" s="262"/>
      <c r="L375" s="262"/>
      <c r="M375" s="262"/>
      <c r="N375" s="262"/>
      <c r="O375" s="262"/>
      <c r="P375" s="262"/>
      <c r="Q375" s="262"/>
      <c r="R375" s="262"/>
      <c r="S375" s="262"/>
      <c r="T375" s="262"/>
      <c r="U375" s="262"/>
      <c r="V375" s="262"/>
      <c r="W375" s="262"/>
      <c r="X375" s="262"/>
    </row>
    <row r="376" spans="1:24" ht="14.25" customHeight="1" x14ac:dyDescent="0.25">
      <c r="A376" s="262"/>
      <c r="B376" s="262"/>
      <c r="C376" s="262"/>
      <c r="D376" s="262"/>
      <c r="E376" s="262"/>
      <c r="F376" s="262"/>
      <c r="G376" s="262"/>
      <c r="H376" s="262"/>
      <c r="I376" s="262"/>
      <c r="J376" s="262"/>
      <c r="K376" s="262"/>
      <c r="L376" s="262"/>
      <c r="M376" s="262"/>
      <c r="N376" s="262"/>
      <c r="O376" s="262"/>
      <c r="P376" s="262"/>
      <c r="Q376" s="262"/>
      <c r="R376" s="262"/>
      <c r="S376" s="262"/>
      <c r="T376" s="262"/>
      <c r="U376" s="262"/>
      <c r="V376" s="262"/>
      <c r="W376" s="262"/>
      <c r="X376" s="262"/>
    </row>
    <row r="377" spans="1:24" ht="14.25" customHeight="1" x14ac:dyDescent="0.25">
      <c r="A377" s="262"/>
      <c r="B377" s="262"/>
      <c r="C377" s="262"/>
      <c r="D377" s="262"/>
      <c r="E377" s="262"/>
      <c r="F377" s="262"/>
      <c r="G377" s="262"/>
      <c r="H377" s="262"/>
      <c r="I377" s="262"/>
      <c r="J377" s="262"/>
      <c r="K377" s="262"/>
      <c r="L377" s="262"/>
      <c r="M377" s="262"/>
      <c r="N377" s="262"/>
      <c r="O377" s="262"/>
      <c r="P377" s="262"/>
      <c r="Q377" s="262"/>
      <c r="R377" s="262"/>
      <c r="S377" s="262"/>
      <c r="T377" s="262"/>
      <c r="U377" s="262"/>
      <c r="V377" s="262"/>
      <c r="W377" s="262"/>
      <c r="X377" s="262"/>
    </row>
    <row r="378" spans="1:24" ht="14.25" customHeight="1" x14ac:dyDescent="0.25">
      <c r="A378" s="262"/>
      <c r="B378" s="262"/>
      <c r="C378" s="262"/>
      <c r="D378" s="262"/>
      <c r="E378" s="262"/>
      <c r="F378" s="262"/>
      <c r="G378" s="262"/>
      <c r="H378" s="262"/>
      <c r="I378" s="262"/>
      <c r="J378" s="262"/>
      <c r="K378" s="262"/>
      <c r="L378" s="262"/>
      <c r="M378" s="262"/>
      <c r="N378" s="262"/>
      <c r="O378" s="262"/>
      <c r="P378" s="262"/>
      <c r="Q378" s="262"/>
      <c r="R378" s="262"/>
      <c r="S378" s="262"/>
      <c r="T378" s="262"/>
      <c r="U378" s="262"/>
      <c r="V378" s="262"/>
      <c r="W378" s="262"/>
      <c r="X378" s="262"/>
    </row>
    <row r="379" spans="1:24" ht="14.25" customHeight="1" x14ac:dyDescent="0.25">
      <c r="A379" s="262"/>
      <c r="B379" s="262"/>
      <c r="C379" s="262"/>
      <c r="D379" s="262"/>
      <c r="E379" s="262"/>
      <c r="F379" s="262"/>
      <c r="G379" s="262"/>
      <c r="H379" s="262"/>
      <c r="I379" s="262"/>
      <c r="J379" s="262"/>
      <c r="K379" s="262"/>
      <c r="L379" s="262"/>
      <c r="M379" s="262"/>
      <c r="N379" s="262"/>
      <c r="O379" s="262"/>
      <c r="P379" s="262"/>
      <c r="Q379" s="262"/>
      <c r="R379" s="262"/>
      <c r="S379" s="262"/>
      <c r="T379" s="262"/>
      <c r="U379" s="262"/>
      <c r="V379" s="262"/>
      <c r="W379" s="262"/>
      <c r="X379" s="262"/>
    </row>
    <row r="380" spans="1:24" ht="14.25" customHeight="1" x14ac:dyDescent="0.25">
      <c r="A380" s="262"/>
      <c r="B380" s="262"/>
      <c r="C380" s="262"/>
      <c r="D380" s="262"/>
      <c r="E380" s="262"/>
      <c r="F380" s="262"/>
      <c r="G380" s="262"/>
      <c r="H380" s="262"/>
      <c r="I380" s="262"/>
      <c r="J380" s="262"/>
      <c r="K380" s="262"/>
      <c r="L380" s="262"/>
      <c r="M380" s="262"/>
      <c r="N380" s="262"/>
      <c r="O380" s="262"/>
      <c r="P380" s="262"/>
      <c r="Q380" s="262"/>
      <c r="R380" s="262"/>
      <c r="S380" s="262"/>
      <c r="T380" s="262"/>
      <c r="U380" s="262"/>
      <c r="V380" s="262"/>
      <c r="W380" s="262"/>
      <c r="X380" s="262"/>
    </row>
    <row r="381" spans="1:24" ht="14.25" customHeight="1" x14ac:dyDescent="0.25">
      <c r="A381" s="262"/>
      <c r="B381" s="262"/>
      <c r="C381" s="262"/>
      <c r="D381" s="262"/>
      <c r="E381" s="262"/>
      <c r="F381" s="262"/>
      <c r="G381" s="262"/>
      <c r="H381" s="262"/>
      <c r="I381" s="262"/>
      <c r="J381" s="262"/>
      <c r="K381" s="262"/>
      <c r="L381" s="262"/>
      <c r="M381" s="262"/>
      <c r="N381" s="262"/>
      <c r="O381" s="262"/>
      <c r="P381" s="262"/>
      <c r="Q381" s="262"/>
      <c r="R381" s="262"/>
      <c r="S381" s="262"/>
      <c r="T381" s="262"/>
      <c r="U381" s="262"/>
      <c r="V381" s="262"/>
      <c r="W381" s="262"/>
      <c r="X381" s="262"/>
    </row>
    <row r="382" spans="1:24" ht="14.25" customHeight="1" x14ac:dyDescent="0.25">
      <c r="A382" s="262"/>
      <c r="B382" s="262"/>
      <c r="C382" s="262"/>
      <c r="D382" s="262"/>
      <c r="E382" s="262"/>
      <c r="F382" s="262"/>
      <c r="G382" s="262"/>
      <c r="H382" s="262"/>
      <c r="I382" s="262"/>
      <c r="J382" s="262"/>
      <c r="K382" s="262"/>
      <c r="L382" s="262"/>
      <c r="M382" s="262"/>
      <c r="N382" s="262"/>
      <c r="O382" s="262"/>
      <c r="P382" s="262"/>
      <c r="Q382" s="262"/>
      <c r="R382" s="262"/>
      <c r="S382" s="262"/>
      <c r="T382" s="262"/>
      <c r="U382" s="262"/>
      <c r="V382" s="262"/>
      <c r="W382" s="262"/>
      <c r="X382" s="262"/>
    </row>
    <row r="383" spans="1:24" ht="14.25" customHeight="1" x14ac:dyDescent="0.25">
      <c r="A383" s="262"/>
      <c r="B383" s="262"/>
      <c r="C383" s="262"/>
      <c r="D383" s="262"/>
      <c r="E383" s="262"/>
      <c r="F383" s="262"/>
      <c r="G383" s="262"/>
      <c r="H383" s="262"/>
      <c r="I383" s="262"/>
      <c r="J383" s="262"/>
      <c r="K383" s="262"/>
      <c r="L383" s="262"/>
      <c r="M383" s="262"/>
      <c r="N383" s="262"/>
      <c r="O383" s="262"/>
      <c r="P383" s="262"/>
      <c r="Q383" s="262"/>
      <c r="R383" s="262"/>
      <c r="S383" s="262"/>
      <c r="T383" s="262"/>
      <c r="U383" s="262"/>
      <c r="V383" s="262"/>
      <c r="W383" s="262"/>
      <c r="X383" s="262"/>
    </row>
    <row r="384" spans="1:24" ht="14.25" customHeight="1" x14ac:dyDescent="0.25">
      <c r="A384" s="262"/>
      <c r="B384" s="262"/>
      <c r="C384" s="262"/>
      <c r="D384" s="262"/>
      <c r="E384" s="262"/>
      <c r="F384" s="262"/>
      <c r="G384" s="262"/>
      <c r="H384" s="262"/>
      <c r="I384" s="262"/>
      <c r="J384" s="262"/>
      <c r="K384" s="262"/>
      <c r="L384" s="262"/>
      <c r="M384" s="262"/>
      <c r="N384" s="262"/>
      <c r="O384" s="262"/>
      <c r="P384" s="262"/>
      <c r="Q384" s="262"/>
      <c r="R384" s="262"/>
      <c r="S384" s="262"/>
      <c r="T384" s="262"/>
      <c r="U384" s="262"/>
      <c r="V384" s="262"/>
      <c r="W384" s="262"/>
      <c r="X384" s="262"/>
    </row>
    <row r="385" spans="1:24" ht="14.25" customHeight="1" x14ac:dyDescent="0.25">
      <c r="A385" s="262"/>
      <c r="B385" s="262"/>
      <c r="C385" s="262"/>
      <c r="D385" s="262"/>
      <c r="E385" s="262"/>
      <c r="F385" s="262"/>
      <c r="G385" s="262"/>
      <c r="H385" s="262"/>
      <c r="I385" s="262"/>
      <c r="J385" s="262"/>
      <c r="K385" s="262"/>
      <c r="L385" s="262"/>
      <c r="M385" s="262"/>
      <c r="N385" s="262"/>
      <c r="O385" s="262"/>
      <c r="P385" s="262"/>
      <c r="Q385" s="262"/>
      <c r="R385" s="262"/>
      <c r="S385" s="262"/>
      <c r="T385" s="262"/>
      <c r="U385" s="262"/>
      <c r="V385" s="262"/>
      <c r="W385" s="262"/>
      <c r="X385" s="262"/>
    </row>
    <row r="386" spans="1:24" ht="14.25" customHeight="1" x14ac:dyDescent="0.25">
      <c r="A386" s="262"/>
      <c r="B386" s="262"/>
      <c r="C386" s="262"/>
      <c r="D386" s="262"/>
      <c r="E386" s="262"/>
      <c r="F386" s="262"/>
      <c r="G386" s="262"/>
      <c r="H386" s="262"/>
      <c r="I386" s="262"/>
      <c r="J386" s="262"/>
      <c r="K386" s="262"/>
      <c r="L386" s="262"/>
      <c r="M386" s="262"/>
      <c r="N386" s="262"/>
      <c r="O386" s="262"/>
      <c r="P386" s="262"/>
      <c r="Q386" s="262"/>
      <c r="R386" s="262"/>
      <c r="S386" s="262"/>
      <c r="T386" s="262"/>
      <c r="U386" s="262"/>
      <c r="V386" s="262"/>
      <c r="W386" s="262"/>
      <c r="X386" s="262"/>
    </row>
    <row r="387" spans="1:24" ht="14.25" customHeight="1" x14ac:dyDescent="0.25">
      <c r="A387" s="262"/>
      <c r="B387" s="262"/>
      <c r="C387" s="262"/>
      <c r="D387" s="262"/>
      <c r="E387" s="262"/>
      <c r="F387" s="262"/>
      <c r="G387" s="262"/>
      <c r="H387" s="262"/>
      <c r="I387" s="262"/>
      <c r="J387" s="262"/>
      <c r="K387" s="262"/>
      <c r="L387" s="262"/>
      <c r="M387" s="262"/>
      <c r="N387" s="262"/>
      <c r="O387" s="262"/>
      <c r="P387" s="262"/>
      <c r="Q387" s="262"/>
      <c r="R387" s="262"/>
      <c r="S387" s="262"/>
      <c r="T387" s="262"/>
      <c r="U387" s="262"/>
      <c r="V387" s="262"/>
      <c r="W387" s="262"/>
      <c r="X387" s="262"/>
    </row>
    <row r="388" spans="1:24" ht="14.25" customHeight="1" x14ac:dyDescent="0.25">
      <c r="A388" s="262"/>
      <c r="B388" s="262"/>
      <c r="C388" s="262"/>
      <c r="D388" s="262"/>
      <c r="E388" s="262"/>
      <c r="F388" s="262"/>
      <c r="G388" s="262"/>
      <c r="H388" s="262"/>
      <c r="I388" s="262"/>
      <c r="J388" s="262"/>
      <c r="K388" s="262"/>
      <c r="L388" s="262"/>
      <c r="M388" s="262"/>
      <c r="N388" s="262"/>
      <c r="O388" s="262"/>
      <c r="P388" s="262"/>
      <c r="Q388" s="262"/>
      <c r="R388" s="262"/>
      <c r="S388" s="262"/>
      <c r="T388" s="262"/>
      <c r="U388" s="262"/>
      <c r="V388" s="262"/>
      <c r="W388" s="262"/>
      <c r="X388" s="262"/>
    </row>
    <row r="389" spans="1:24" ht="14.25" customHeight="1" x14ac:dyDescent="0.25">
      <c r="A389" s="262"/>
      <c r="B389" s="262"/>
      <c r="C389" s="262"/>
      <c r="D389" s="262"/>
      <c r="E389" s="262"/>
      <c r="F389" s="262"/>
      <c r="G389" s="262"/>
      <c r="H389" s="262"/>
      <c r="I389" s="262"/>
      <c r="J389" s="262"/>
      <c r="K389" s="262"/>
      <c r="L389" s="262"/>
      <c r="M389" s="262"/>
      <c r="N389" s="262"/>
      <c r="O389" s="262"/>
      <c r="P389" s="262"/>
      <c r="Q389" s="262"/>
      <c r="R389" s="262"/>
      <c r="S389" s="262"/>
      <c r="T389" s="262"/>
      <c r="U389" s="262"/>
      <c r="V389" s="262"/>
      <c r="W389" s="262"/>
      <c r="X389" s="262"/>
    </row>
    <row r="390" spans="1:24" ht="14.25" customHeight="1" x14ac:dyDescent="0.25">
      <c r="A390" s="262"/>
      <c r="B390" s="262"/>
      <c r="C390" s="262"/>
      <c r="D390" s="262"/>
      <c r="E390" s="262"/>
      <c r="F390" s="262"/>
      <c r="G390" s="262"/>
      <c r="H390" s="262"/>
      <c r="I390" s="262"/>
      <c r="J390" s="262"/>
      <c r="K390" s="262"/>
      <c r="L390" s="262"/>
      <c r="M390" s="262"/>
      <c r="N390" s="262"/>
      <c r="O390" s="262"/>
      <c r="P390" s="262"/>
      <c r="Q390" s="262"/>
      <c r="R390" s="262"/>
      <c r="S390" s="262"/>
      <c r="T390" s="262"/>
      <c r="U390" s="262"/>
      <c r="V390" s="262"/>
      <c r="W390" s="262"/>
      <c r="X390" s="262"/>
    </row>
    <row r="391" spans="1:24" ht="14.25" customHeight="1" x14ac:dyDescent="0.25">
      <c r="A391" s="262"/>
      <c r="B391" s="262"/>
      <c r="C391" s="262"/>
      <c r="D391" s="262"/>
      <c r="E391" s="262"/>
      <c r="F391" s="262"/>
      <c r="G391" s="262"/>
      <c r="H391" s="262"/>
      <c r="I391" s="262"/>
      <c r="J391" s="262"/>
      <c r="K391" s="262"/>
      <c r="L391" s="262"/>
      <c r="M391" s="262"/>
      <c r="N391" s="262"/>
      <c r="O391" s="262"/>
      <c r="P391" s="262"/>
      <c r="Q391" s="262"/>
      <c r="R391" s="262"/>
      <c r="S391" s="262"/>
      <c r="T391" s="262"/>
      <c r="U391" s="262"/>
      <c r="V391" s="262"/>
      <c r="W391" s="262"/>
      <c r="X391" s="262"/>
    </row>
    <row r="392" spans="1:24" ht="14.25" customHeight="1" x14ac:dyDescent="0.25">
      <c r="A392" s="262"/>
      <c r="B392" s="262"/>
      <c r="C392" s="262"/>
      <c r="D392" s="262"/>
      <c r="E392" s="262"/>
      <c r="F392" s="262"/>
      <c r="G392" s="262"/>
      <c r="H392" s="262"/>
      <c r="I392" s="262"/>
      <c r="J392" s="262"/>
      <c r="K392" s="262"/>
      <c r="L392" s="262"/>
      <c r="M392" s="262"/>
      <c r="N392" s="262"/>
      <c r="O392" s="262"/>
      <c r="P392" s="262"/>
      <c r="Q392" s="262"/>
      <c r="R392" s="262"/>
      <c r="S392" s="262"/>
      <c r="T392" s="262"/>
      <c r="U392" s="262"/>
      <c r="V392" s="262"/>
      <c r="W392" s="262"/>
      <c r="X392" s="262"/>
    </row>
    <row r="393" spans="1:24" ht="14.25" customHeight="1" x14ac:dyDescent="0.25">
      <c r="A393" s="262"/>
      <c r="B393" s="262"/>
      <c r="C393" s="262"/>
      <c r="D393" s="262"/>
      <c r="E393" s="262"/>
      <c r="F393" s="262"/>
      <c r="G393" s="262"/>
      <c r="H393" s="262"/>
      <c r="I393" s="262"/>
      <c r="J393" s="262"/>
      <c r="K393" s="262"/>
      <c r="L393" s="262"/>
      <c r="M393" s="262"/>
      <c r="N393" s="262"/>
      <c r="O393" s="262"/>
      <c r="P393" s="262"/>
      <c r="Q393" s="262"/>
      <c r="R393" s="262"/>
      <c r="S393" s="262"/>
      <c r="T393" s="262"/>
      <c r="U393" s="262"/>
      <c r="V393" s="262"/>
      <c r="W393" s="262"/>
      <c r="X393" s="262"/>
    </row>
    <row r="394" spans="1:24" ht="14.25" customHeight="1" x14ac:dyDescent="0.25">
      <c r="A394" s="262"/>
      <c r="B394" s="262"/>
      <c r="C394" s="262"/>
      <c r="D394" s="262"/>
      <c r="E394" s="262"/>
      <c r="F394" s="262"/>
      <c r="G394" s="262"/>
      <c r="H394" s="262"/>
      <c r="I394" s="262"/>
      <c r="J394" s="262"/>
      <c r="K394" s="262"/>
      <c r="L394" s="262"/>
      <c r="M394" s="262"/>
      <c r="N394" s="262"/>
      <c r="O394" s="262"/>
      <c r="P394" s="262"/>
      <c r="Q394" s="262"/>
      <c r="R394" s="262"/>
      <c r="S394" s="262"/>
      <c r="T394" s="262"/>
      <c r="U394" s="262"/>
      <c r="V394" s="262"/>
      <c r="W394" s="262"/>
      <c r="X394" s="262"/>
    </row>
    <row r="395" spans="1:24" ht="14.25" customHeight="1" x14ac:dyDescent="0.25">
      <c r="A395" s="262"/>
      <c r="B395" s="262"/>
      <c r="C395" s="262"/>
      <c r="D395" s="262"/>
      <c r="E395" s="262"/>
      <c r="F395" s="262"/>
      <c r="G395" s="262"/>
      <c r="H395" s="262"/>
      <c r="I395" s="262"/>
      <c r="J395" s="262"/>
      <c r="K395" s="262"/>
      <c r="L395" s="262"/>
      <c r="M395" s="262"/>
      <c r="N395" s="262"/>
      <c r="O395" s="262"/>
      <c r="P395" s="262"/>
      <c r="Q395" s="262"/>
      <c r="R395" s="262"/>
      <c r="S395" s="262"/>
      <c r="T395" s="262"/>
      <c r="U395" s="262"/>
      <c r="V395" s="262"/>
      <c r="W395" s="262"/>
      <c r="X395" s="262"/>
    </row>
    <row r="396" spans="1:24" ht="14.25" customHeight="1" x14ac:dyDescent="0.25">
      <c r="A396" s="262"/>
      <c r="B396" s="262"/>
      <c r="C396" s="262"/>
      <c r="D396" s="262"/>
      <c r="E396" s="262"/>
      <c r="F396" s="262"/>
      <c r="G396" s="262"/>
      <c r="H396" s="262"/>
      <c r="I396" s="262"/>
      <c r="J396" s="262"/>
      <c r="K396" s="262"/>
      <c r="L396" s="262"/>
      <c r="M396" s="262"/>
      <c r="N396" s="262"/>
      <c r="O396" s="262"/>
      <c r="P396" s="262"/>
      <c r="Q396" s="262"/>
      <c r="R396" s="262"/>
      <c r="S396" s="262"/>
      <c r="T396" s="262"/>
      <c r="U396" s="262"/>
      <c r="V396" s="262"/>
      <c r="W396" s="262"/>
      <c r="X396" s="262"/>
    </row>
    <row r="397" spans="1:24" ht="14.25" customHeight="1" x14ac:dyDescent="0.25">
      <c r="A397" s="262"/>
      <c r="B397" s="262"/>
      <c r="C397" s="262"/>
      <c r="D397" s="262"/>
      <c r="E397" s="262"/>
      <c r="F397" s="262"/>
      <c r="G397" s="262"/>
      <c r="H397" s="262"/>
      <c r="I397" s="262"/>
      <c r="J397" s="262"/>
      <c r="K397" s="262"/>
      <c r="L397" s="262"/>
      <c r="M397" s="262"/>
      <c r="N397" s="262"/>
      <c r="O397" s="262"/>
      <c r="P397" s="262"/>
      <c r="Q397" s="262"/>
      <c r="R397" s="262"/>
      <c r="S397" s="262"/>
      <c r="T397" s="262"/>
      <c r="U397" s="262"/>
      <c r="V397" s="262"/>
      <c r="W397" s="262"/>
      <c r="X397" s="262"/>
    </row>
    <row r="398" spans="1:24" ht="14.25" customHeight="1" x14ac:dyDescent="0.25">
      <c r="A398" s="262"/>
      <c r="B398" s="262"/>
      <c r="C398" s="262"/>
      <c r="D398" s="262"/>
      <c r="E398" s="262"/>
      <c r="F398" s="262"/>
      <c r="G398" s="262"/>
      <c r="H398" s="262"/>
      <c r="I398" s="262"/>
      <c r="J398" s="262"/>
      <c r="K398" s="262"/>
      <c r="L398" s="262"/>
      <c r="M398" s="262"/>
      <c r="N398" s="262"/>
      <c r="O398" s="262"/>
      <c r="P398" s="262"/>
      <c r="Q398" s="262"/>
      <c r="R398" s="262"/>
      <c r="S398" s="262"/>
      <c r="T398" s="262"/>
      <c r="U398" s="262"/>
      <c r="V398" s="262"/>
      <c r="W398" s="262"/>
      <c r="X398" s="262"/>
    </row>
    <row r="399" spans="1:24" ht="14.25" customHeight="1" x14ac:dyDescent="0.25">
      <c r="A399" s="262"/>
      <c r="B399" s="262"/>
      <c r="C399" s="262"/>
      <c r="D399" s="262"/>
      <c r="E399" s="262"/>
      <c r="F399" s="262"/>
      <c r="G399" s="262"/>
      <c r="H399" s="262"/>
      <c r="I399" s="262"/>
      <c r="J399" s="262"/>
      <c r="K399" s="262"/>
      <c r="L399" s="262"/>
      <c r="M399" s="262"/>
      <c r="N399" s="262"/>
      <c r="O399" s="262"/>
      <c r="P399" s="262"/>
      <c r="Q399" s="262"/>
      <c r="R399" s="262"/>
      <c r="S399" s="262"/>
      <c r="T399" s="262"/>
      <c r="U399" s="262"/>
      <c r="V399" s="262"/>
      <c r="W399" s="262"/>
      <c r="X399" s="262"/>
    </row>
    <row r="400" spans="1:24" ht="14.25" customHeight="1" x14ac:dyDescent="0.25">
      <c r="A400" s="262"/>
      <c r="B400" s="262"/>
      <c r="C400" s="262"/>
      <c r="D400" s="262"/>
      <c r="E400" s="262"/>
      <c r="F400" s="262"/>
      <c r="G400" s="262"/>
      <c r="H400" s="262"/>
      <c r="I400" s="262"/>
      <c r="J400" s="262"/>
      <c r="K400" s="262"/>
      <c r="L400" s="262"/>
      <c r="M400" s="262"/>
      <c r="N400" s="262"/>
      <c r="O400" s="262"/>
      <c r="P400" s="262"/>
      <c r="Q400" s="262"/>
      <c r="R400" s="262"/>
      <c r="S400" s="262"/>
      <c r="T400" s="262"/>
      <c r="U400" s="262"/>
      <c r="V400" s="262"/>
      <c r="W400" s="262"/>
      <c r="X400" s="262"/>
    </row>
    <row r="401" spans="1:24" ht="14.25" customHeight="1" x14ac:dyDescent="0.25">
      <c r="A401" s="262"/>
      <c r="B401" s="262"/>
      <c r="C401" s="262"/>
      <c r="D401" s="262"/>
      <c r="E401" s="262"/>
      <c r="F401" s="262"/>
      <c r="G401" s="262"/>
      <c r="H401" s="262"/>
      <c r="I401" s="262"/>
      <c r="J401" s="262"/>
      <c r="K401" s="262"/>
      <c r="L401" s="262"/>
      <c r="M401" s="262"/>
      <c r="N401" s="262"/>
      <c r="O401" s="262"/>
      <c r="P401" s="262"/>
      <c r="Q401" s="262"/>
      <c r="R401" s="262"/>
      <c r="S401" s="262"/>
      <c r="T401" s="262"/>
      <c r="U401" s="262"/>
      <c r="V401" s="262"/>
      <c r="W401" s="262"/>
      <c r="X401" s="262"/>
    </row>
    <row r="402" spans="1:24" ht="14.25" customHeight="1" x14ac:dyDescent="0.25">
      <c r="A402" s="262"/>
      <c r="B402" s="262"/>
      <c r="C402" s="262"/>
      <c r="D402" s="262"/>
      <c r="E402" s="262"/>
      <c r="F402" s="262"/>
      <c r="G402" s="262"/>
      <c r="H402" s="262"/>
      <c r="I402" s="262"/>
      <c r="J402" s="262"/>
      <c r="K402" s="262"/>
      <c r="L402" s="262"/>
      <c r="M402" s="262"/>
      <c r="N402" s="262"/>
      <c r="O402" s="262"/>
      <c r="P402" s="262"/>
      <c r="Q402" s="262"/>
      <c r="R402" s="262"/>
      <c r="S402" s="262"/>
      <c r="T402" s="262"/>
      <c r="U402" s="262"/>
      <c r="V402" s="262"/>
      <c r="W402" s="262"/>
      <c r="X402" s="262"/>
    </row>
    <row r="403" spans="1:24" ht="14.25" customHeight="1" x14ac:dyDescent="0.25">
      <c r="A403" s="262"/>
      <c r="B403" s="262"/>
      <c r="C403" s="262"/>
      <c r="D403" s="262"/>
      <c r="E403" s="262"/>
      <c r="F403" s="262"/>
      <c r="G403" s="262"/>
      <c r="H403" s="262"/>
      <c r="I403" s="262"/>
      <c r="J403" s="262"/>
      <c r="K403" s="262"/>
      <c r="L403" s="262"/>
      <c r="M403" s="262"/>
      <c r="N403" s="262"/>
      <c r="O403" s="262"/>
      <c r="P403" s="262"/>
      <c r="Q403" s="262"/>
      <c r="R403" s="262"/>
      <c r="S403" s="262"/>
      <c r="T403" s="262"/>
      <c r="U403" s="262"/>
      <c r="V403" s="262"/>
      <c r="W403" s="262"/>
      <c r="X403" s="262"/>
    </row>
    <row r="404" spans="1:24" ht="14.25" customHeight="1" x14ac:dyDescent="0.25">
      <c r="A404" s="262"/>
      <c r="B404" s="262"/>
      <c r="C404" s="262"/>
      <c r="D404" s="262"/>
      <c r="E404" s="262"/>
      <c r="F404" s="262"/>
      <c r="G404" s="262"/>
      <c r="H404" s="262"/>
      <c r="I404" s="262"/>
      <c r="J404" s="262"/>
      <c r="K404" s="262"/>
      <c r="L404" s="262"/>
      <c r="M404" s="262"/>
      <c r="N404" s="262"/>
      <c r="O404" s="262"/>
      <c r="P404" s="262"/>
      <c r="Q404" s="262"/>
      <c r="R404" s="262"/>
      <c r="S404" s="262"/>
      <c r="T404" s="262"/>
      <c r="U404" s="262"/>
      <c r="V404" s="262"/>
      <c r="W404" s="262"/>
      <c r="X404" s="262"/>
    </row>
    <row r="405" spans="1:24" ht="14.25" customHeight="1" x14ac:dyDescent="0.25">
      <c r="A405" s="262"/>
      <c r="B405" s="262"/>
      <c r="C405" s="262"/>
      <c r="D405" s="262"/>
      <c r="E405" s="262"/>
      <c r="F405" s="262"/>
      <c r="G405" s="262"/>
      <c r="H405" s="262"/>
      <c r="I405" s="262"/>
      <c r="J405" s="262"/>
      <c r="K405" s="262"/>
      <c r="L405" s="262"/>
      <c r="M405" s="262"/>
      <c r="N405" s="262"/>
      <c r="O405" s="262"/>
      <c r="P405" s="262"/>
      <c r="Q405" s="262"/>
      <c r="R405" s="262"/>
      <c r="S405" s="262"/>
      <c r="T405" s="262"/>
      <c r="U405" s="262"/>
      <c r="V405" s="262"/>
      <c r="W405" s="262"/>
      <c r="X405" s="262"/>
    </row>
    <row r="406" spans="1:24" ht="14.25" customHeight="1" x14ac:dyDescent="0.25">
      <c r="A406" s="262"/>
      <c r="B406" s="262"/>
      <c r="C406" s="262"/>
      <c r="D406" s="262"/>
      <c r="E406" s="262"/>
      <c r="F406" s="262"/>
      <c r="G406" s="262"/>
      <c r="H406" s="262"/>
      <c r="I406" s="262"/>
      <c r="J406" s="262"/>
      <c r="K406" s="262"/>
      <c r="L406" s="262"/>
      <c r="M406" s="262"/>
      <c r="N406" s="262"/>
      <c r="O406" s="262"/>
      <c r="P406" s="262"/>
      <c r="Q406" s="262"/>
      <c r="R406" s="262"/>
      <c r="S406" s="262"/>
      <c r="T406" s="262"/>
      <c r="U406" s="262"/>
      <c r="V406" s="262"/>
      <c r="W406" s="262"/>
      <c r="X406" s="262"/>
    </row>
    <row r="407" spans="1:24" ht="14.25" customHeight="1" x14ac:dyDescent="0.25">
      <c r="A407" s="262"/>
      <c r="B407" s="262"/>
      <c r="C407" s="262"/>
      <c r="D407" s="262"/>
      <c r="E407" s="262"/>
      <c r="F407" s="262"/>
      <c r="G407" s="262"/>
      <c r="H407" s="262"/>
      <c r="I407" s="262"/>
      <c r="J407" s="262"/>
      <c r="K407" s="262"/>
      <c r="L407" s="262"/>
      <c r="M407" s="262"/>
      <c r="N407" s="262"/>
      <c r="O407" s="262"/>
      <c r="P407" s="262"/>
      <c r="Q407" s="262"/>
      <c r="R407" s="262"/>
      <c r="S407" s="262"/>
      <c r="T407" s="262"/>
      <c r="U407" s="262"/>
      <c r="V407" s="262"/>
      <c r="W407" s="262"/>
      <c r="X407" s="262"/>
    </row>
    <row r="408" spans="1:24" ht="14.25" customHeight="1" x14ac:dyDescent="0.25">
      <c r="A408" s="262"/>
      <c r="B408" s="262"/>
      <c r="C408" s="262"/>
      <c r="D408" s="262"/>
      <c r="E408" s="262"/>
      <c r="F408" s="262"/>
      <c r="G408" s="262"/>
      <c r="H408" s="262"/>
      <c r="I408" s="262"/>
      <c r="J408" s="262"/>
      <c r="K408" s="262"/>
      <c r="L408" s="262"/>
      <c r="M408" s="262"/>
      <c r="N408" s="262"/>
      <c r="O408" s="262"/>
      <c r="P408" s="262"/>
      <c r="Q408" s="262"/>
      <c r="R408" s="262"/>
      <c r="S408" s="262"/>
      <c r="T408" s="262"/>
      <c r="U408" s="262"/>
      <c r="V408" s="262"/>
      <c r="W408" s="262"/>
      <c r="X408" s="262"/>
    </row>
    <row r="409" spans="1:24" ht="14.25" customHeight="1" x14ac:dyDescent="0.25">
      <c r="A409" s="262"/>
      <c r="B409" s="262"/>
      <c r="C409" s="262"/>
      <c r="D409" s="262"/>
      <c r="E409" s="262"/>
      <c r="F409" s="262"/>
      <c r="G409" s="262"/>
      <c r="H409" s="262"/>
      <c r="I409" s="262"/>
      <c r="J409" s="262"/>
      <c r="K409" s="262"/>
      <c r="L409" s="262"/>
      <c r="M409" s="262"/>
      <c r="N409" s="262"/>
      <c r="O409" s="262"/>
      <c r="P409" s="262"/>
      <c r="Q409" s="262"/>
      <c r="R409" s="262"/>
      <c r="S409" s="262"/>
      <c r="T409" s="262"/>
      <c r="U409" s="262"/>
      <c r="V409" s="262"/>
      <c r="W409" s="262"/>
      <c r="X409" s="262"/>
    </row>
    <row r="410" spans="1:24" ht="14.25" customHeight="1" x14ac:dyDescent="0.25">
      <c r="A410" s="262"/>
      <c r="B410" s="262"/>
      <c r="C410" s="262"/>
      <c r="D410" s="262"/>
      <c r="E410" s="262"/>
      <c r="F410" s="262"/>
      <c r="G410" s="262"/>
      <c r="H410" s="262"/>
      <c r="I410" s="262"/>
      <c r="J410" s="262"/>
      <c r="K410" s="262"/>
      <c r="L410" s="262"/>
      <c r="M410" s="262"/>
      <c r="N410" s="262"/>
      <c r="O410" s="262"/>
      <c r="P410" s="262"/>
      <c r="Q410" s="262"/>
      <c r="R410" s="262"/>
      <c r="S410" s="262"/>
      <c r="T410" s="262"/>
      <c r="U410" s="262"/>
      <c r="V410" s="262"/>
      <c r="W410" s="262"/>
      <c r="X410" s="262"/>
    </row>
    <row r="411" spans="1:24" ht="14.25" customHeight="1" x14ac:dyDescent="0.25">
      <c r="A411" s="262"/>
      <c r="B411" s="262"/>
      <c r="C411" s="262"/>
      <c r="D411" s="262"/>
      <c r="E411" s="262"/>
      <c r="F411" s="262"/>
      <c r="G411" s="262"/>
      <c r="H411" s="262"/>
      <c r="I411" s="262"/>
      <c r="J411" s="262"/>
      <c r="K411" s="262"/>
      <c r="L411" s="262"/>
      <c r="M411" s="262"/>
      <c r="N411" s="262"/>
      <c r="O411" s="262"/>
      <c r="P411" s="262"/>
      <c r="Q411" s="262"/>
      <c r="R411" s="262"/>
      <c r="S411" s="262"/>
      <c r="T411" s="262"/>
      <c r="U411" s="262"/>
      <c r="V411" s="262"/>
      <c r="W411" s="262"/>
      <c r="X411" s="262"/>
    </row>
    <row r="412" spans="1:24" ht="14.25" customHeight="1" x14ac:dyDescent="0.25">
      <c r="A412" s="262"/>
      <c r="B412" s="262"/>
      <c r="C412" s="262"/>
      <c r="D412" s="262"/>
      <c r="E412" s="262"/>
      <c r="F412" s="262"/>
      <c r="G412" s="262"/>
      <c r="H412" s="262"/>
      <c r="I412" s="262"/>
      <c r="J412" s="262"/>
      <c r="K412" s="262"/>
      <c r="L412" s="262"/>
      <c r="M412" s="262"/>
      <c r="N412" s="262"/>
      <c r="O412" s="262"/>
      <c r="P412" s="262"/>
      <c r="Q412" s="262"/>
      <c r="R412" s="262"/>
      <c r="S412" s="262"/>
      <c r="T412" s="262"/>
      <c r="U412" s="262"/>
      <c r="V412" s="262"/>
      <c r="W412" s="262"/>
      <c r="X412" s="262"/>
    </row>
    <row r="413" spans="1:24" ht="14.25" customHeight="1" x14ac:dyDescent="0.25">
      <c r="A413" s="262"/>
      <c r="B413" s="262"/>
      <c r="C413" s="262"/>
      <c r="D413" s="262"/>
      <c r="E413" s="262"/>
      <c r="F413" s="262"/>
      <c r="G413" s="262"/>
      <c r="H413" s="262"/>
      <c r="I413" s="262"/>
      <c r="J413" s="262"/>
      <c r="K413" s="262"/>
      <c r="L413" s="262"/>
      <c r="M413" s="262"/>
      <c r="N413" s="262"/>
      <c r="O413" s="262"/>
      <c r="P413" s="262"/>
      <c r="Q413" s="262"/>
      <c r="R413" s="262"/>
      <c r="S413" s="262"/>
      <c r="T413" s="262"/>
      <c r="U413" s="262"/>
      <c r="V413" s="262"/>
      <c r="W413" s="262"/>
      <c r="X413" s="262"/>
    </row>
    <row r="414" spans="1:24" ht="14.25" customHeight="1" x14ac:dyDescent="0.25">
      <c r="A414" s="262"/>
      <c r="B414" s="262"/>
      <c r="C414" s="262"/>
      <c r="D414" s="262"/>
      <c r="E414" s="262"/>
      <c r="F414" s="262"/>
      <c r="G414" s="262"/>
      <c r="H414" s="262"/>
      <c r="I414" s="262"/>
      <c r="J414" s="262"/>
      <c r="K414" s="262"/>
      <c r="L414" s="262"/>
      <c r="M414" s="262"/>
      <c r="N414" s="262"/>
      <c r="O414" s="262"/>
      <c r="P414" s="262"/>
      <c r="Q414" s="262"/>
      <c r="R414" s="262"/>
      <c r="S414" s="262"/>
      <c r="T414" s="262"/>
      <c r="U414" s="262"/>
      <c r="V414" s="262"/>
      <c r="W414" s="262"/>
      <c r="X414" s="262"/>
    </row>
    <row r="415" spans="1:24" ht="14.25" customHeight="1" x14ac:dyDescent="0.25">
      <c r="A415" s="262"/>
      <c r="B415" s="262"/>
      <c r="C415" s="262"/>
      <c r="D415" s="262"/>
      <c r="E415" s="262"/>
      <c r="F415" s="262"/>
      <c r="G415" s="262"/>
      <c r="H415" s="262"/>
      <c r="I415" s="262"/>
      <c r="J415" s="262"/>
      <c r="K415" s="262"/>
      <c r="L415" s="262"/>
      <c r="M415" s="262"/>
      <c r="N415" s="262"/>
      <c r="O415" s="262"/>
      <c r="P415" s="262"/>
      <c r="Q415" s="262"/>
      <c r="R415" s="262"/>
      <c r="S415" s="262"/>
      <c r="T415" s="262"/>
      <c r="U415" s="262"/>
      <c r="V415" s="262"/>
      <c r="W415" s="262"/>
      <c r="X415" s="262"/>
    </row>
    <row r="416" spans="1:24" ht="14.25" customHeight="1" x14ac:dyDescent="0.25">
      <c r="A416" s="262"/>
      <c r="B416" s="262"/>
      <c r="C416" s="262"/>
      <c r="D416" s="262"/>
      <c r="E416" s="262"/>
      <c r="F416" s="262"/>
      <c r="G416" s="262"/>
      <c r="H416" s="262"/>
      <c r="I416" s="262"/>
      <c r="J416" s="262"/>
      <c r="K416" s="262"/>
      <c r="L416" s="262"/>
      <c r="M416" s="262"/>
      <c r="N416" s="262"/>
      <c r="O416" s="262"/>
      <c r="P416" s="262"/>
      <c r="Q416" s="262"/>
      <c r="R416" s="262"/>
      <c r="S416" s="262"/>
      <c r="T416" s="262"/>
      <c r="U416" s="262"/>
      <c r="V416" s="262"/>
      <c r="W416" s="262"/>
      <c r="X416" s="262"/>
    </row>
    <row r="417" spans="1:24" ht="14.25" customHeight="1" x14ac:dyDescent="0.25">
      <c r="A417" s="262"/>
      <c r="B417" s="262"/>
      <c r="C417" s="262"/>
      <c r="D417" s="262"/>
      <c r="E417" s="262"/>
      <c r="F417" s="262"/>
      <c r="G417" s="262"/>
      <c r="H417" s="262"/>
      <c r="I417" s="262"/>
      <c r="J417" s="262"/>
      <c r="K417" s="262"/>
      <c r="L417" s="262"/>
      <c r="M417" s="262"/>
      <c r="N417" s="262"/>
      <c r="O417" s="262"/>
      <c r="P417" s="262"/>
      <c r="Q417" s="262"/>
      <c r="R417" s="262"/>
      <c r="S417" s="262"/>
      <c r="T417" s="262"/>
      <c r="U417" s="262"/>
      <c r="V417" s="262"/>
      <c r="W417" s="262"/>
      <c r="X417" s="262"/>
    </row>
    <row r="418" spans="1:24" ht="14.25" customHeight="1" x14ac:dyDescent="0.25">
      <c r="A418" s="262"/>
      <c r="B418" s="262"/>
      <c r="C418" s="262"/>
      <c r="D418" s="262"/>
      <c r="E418" s="262"/>
      <c r="F418" s="262"/>
      <c r="G418" s="262"/>
      <c r="H418" s="262"/>
      <c r="I418" s="262"/>
      <c r="J418" s="262"/>
      <c r="K418" s="262"/>
      <c r="L418" s="262"/>
      <c r="M418" s="262"/>
      <c r="N418" s="262"/>
      <c r="O418" s="262"/>
      <c r="P418" s="262"/>
      <c r="Q418" s="262"/>
      <c r="R418" s="262"/>
      <c r="S418" s="262"/>
      <c r="T418" s="262"/>
      <c r="U418" s="262"/>
      <c r="V418" s="262"/>
      <c r="W418" s="262"/>
      <c r="X418" s="262"/>
    </row>
    <row r="419" spans="1:24" ht="14.25" customHeight="1" x14ac:dyDescent="0.25">
      <c r="A419" s="262"/>
      <c r="B419" s="262"/>
      <c r="C419" s="262"/>
      <c r="D419" s="262"/>
      <c r="E419" s="262"/>
      <c r="F419" s="262"/>
      <c r="G419" s="262"/>
      <c r="H419" s="262"/>
      <c r="I419" s="262"/>
      <c r="J419" s="262"/>
      <c r="K419" s="262"/>
      <c r="L419" s="262"/>
      <c r="M419" s="262"/>
      <c r="N419" s="262"/>
      <c r="O419" s="262"/>
      <c r="P419" s="262"/>
      <c r="Q419" s="262"/>
      <c r="R419" s="262"/>
      <c r="S419" s="262"/>
      <c r="T419" s="262"/>
      <c r="U419" s="262"/>
      <c r="V419" s="262"/>
      <c r="W419" s="262"/>
      <c r="X419" s="262"/>
    </row>
    <row r="420" spans="1:24" ht="14.25" customHeight="1" x14ac:dyDescent="0.25">
      <c r="A420" s="262"/>
      <c r="B420" s="262"/>
      <c r="C420" s="262"/>
      <c r="D420" s="262"/>
      <c r="E420" s="262"/>
      <c r="F420" s="262"/>
      <c r="G420" s="262"/>
      <c r="H420" s="262"/>
      <c r="I420" s="262"/>
      <c r="J420" s="262"/>
      <c r="K420" s="262"/>
      <c r="L420" s="262"/>
      <c r="M420" s="262"/>
      <c r="N420" s="262"/>
      <c r="O420" s="262"/>
      <c r="P420" s="262"/>
      <c r="Q420" s="262"/>
      <c r="R420" s="262"/>
      <c r="S420" s="262"/>
      <c r="T420" s="262"/>
      <c r="U420" s="262"/>
      <c r="V420" s="262"/>
      <c r="W420" s="262"/>
      <c r="X420" s="262"/>
    </row>
    <row r="421" spans="1:24" ht="14.25" customHeight="1" x14ac:dyDescent="0.25">
      <c r="A421" s="262"/>
      <c r="B421" s="262"/>
      <c r="C421" s="262"/>
      <c r="D421" s="262"/>
      <c r="E421" s="262"/>
      <c r="F421" s="262"/>
      <c r="G421" s="262"/>
      <c r="H421" s="262"/>
      <c r="I421" s="262"/>
      <c r="J421" s="262"/>
      <c r="K421" s="262"/>
      <c r="L421" s="262"/>
      <c r="M421" s="262"/>
      <c r="N421" s="262"/>
      <c r="O421" s="262"/>
      <c r="P421" s="262"/>
      <c r="Q421" s="262"/>
      <c r="R421" s="262"/>
      <c r="S421" s="262"/>
      <c r="T421" s="262"/>
      <c r="U421" s="262"/>
      <c r="V421" s="262"/>
      <c r="W421" s="262"/>
      <c r="X421" s="262"/>
    </row>
    <row r="422" spans="1:24" ht="14.25" customHeight="1" x14ac:dyDescent="0.25">
      <c r="A422" s="262"/>
      <c r="B422" s="262"/>
      <c r="C422" s="262"/>
      <c r="D422" s="262"/>
      <c r="E422" s="262"/>
      <c r="F422" s="262"/>
      <c r="G422" s="262"/>
      <c r="H422" s="262"/>
      <c r="I422" s="262"/>
      <c r="J422" s="262"/>
      <c r="K422" s="262"/>
      <c r="L422" s="262"/>
      <c r="M422" s="262"/>
      <c r="N422" s="262"/>
      <c r="O422" s="262"/>
      <c r="P422" s="262"/>
      <c r="Q422" s="262"/>
      <c r="R422" s="262"/>
      <c r="S422" s="262"/>
      <c r="T422" s="262"/>
      <c r="U422" s="262"/>
      <c r="V422" s="262"/>
      <c r="W422" s="262"/>
      <c r="X422" s="262"/>
    </row>
    <row r="423" spans="1:24" ht="14.25" customHeight="1" x14ac:dyDescent="0.25">
      <c r="A423" s="262"/>
      <c r="B423" s="262"/>
      <c r="C423" s="262"/>
      <c r="D423" s="262"/>
      <c r="E423" s="262"/>
      <c r="F423" s="262"/>
      <c r="G423" s="262"/>
      <c r="H423" s="262"/>
      <c r="I423" s="262"/>
      <c r="J423" s="262"/>
      <c r="K423" s="262"/>
      <c r="L423" s="262"/>
      <c r="M423" s="262"/>
      <c r="N423" s="262"/>
      <c r="O423" s="262"/>
      <c r="P423" s="262"/>
      <c r="Q423" s="262"/>
      <c r="R423" s="262"/>
      <c r="S423" s="262"/>
      <c r="T423" s="262"/>
      <c r="U423" s="262"/>
      <c r="V423" s="262"/>
      <c r="W423" s="262"/>
      <c r="X423" s="262"/>
    </row>
    <row r="424" spans="1:24" ht="14.25" customHeight="1" x14ac:dyDescent="0.25">
      <c r="A424" s="262"/>
      <c r="B424" s="262"/>
      <c r="C424" s="262"/>
      <c r="D424" s="262"/>
      <c r="E424" s="262"/>
      <c r="F424" s="262"/>
      <c r="G424" s="262"/>
      <c r="H424" s="262"/>
      <c r="I424" s="262"/>
      <c r="J424" s="262"/>
      <c r="K424" s="262"/>
      <c r="L424" s="262"/>
      <c r="M424" s="262"/>
      <c r="N424" s="262"/>
      <c r="O424" s="262"/>
      <c r="P424" s="262"/>
      <c r="Q424" s="262"/>
      <c r="R424" s="262"/>
      <c r="S424" s="262"/>
      <c r="T424" s="262"/>
      <c r="U424" s="262"/>
      <c r="V424" s="262"/>
      <c r="W424" s="262"/>
      <c r="X424" s="262"/>
    </row>
    <row r="425" spans="1:24" ht="14.25" customHeight="1" x14ac:dyDescent="0.25">
      <c r="A425" s="262"/>
      <c r="B425" s="262"/>
      <c r="C425" s="262"/>
      <c r="D425" s="262"/>
      <c r="E425" s="262"/>
      <c r="F425" s="262"/>
      <c r="G425" s="262"/>
      <c r="H425" s="262"/>
      <c r="I425" s="262"/>
      <c r="J425" s="262"/>
      <c r="K425" s="262"/>
      <c r="L425" s="262"/>
      <c r="M425" s="262"/>
      <c r="N425" s="262"/>
      <c r="O425" s="262"/>
      <c r="P425" s="262"/>
      <c r="Q425" s="262"/>
      <c r="R425" s="262"/>
      <c r="S425" s="262"/>
      <c r="T425" s="262"/>
      <c r="U425" s="262"/>
      <c r="V425" s="262"/>
      <c r="W425" s="262"/>
      <c r="X425" s="262"/>
    </row>
    <row r="426" spans="1:24" ht="14.25" customHeight="1" x14ac:dyDescent="0.25">
      <c r="A426" s="262"/>
      <c r="B426" s="262"/>
      <c r="C426" s="262"/>
      <c r="D426" s="262"/>
      <c r="E426" s="262"/>
      <c r="F426" s="262"/>
      <c r="G426" s="262"/>
      <c r="H426" s="262"/>
      <c r="I426" s="262"/>
      <c r="J426" s="262"/>
      <c r="K426" s="262"/>
      <c r="L426" s="262"/>
      <c r="M426" s="262"/>
      <c r="N426" s="262"/>
      <c r="O426" s="262"/>
      <c r="P426" s="262"/>
      <c r="Q426" s="262"/>
      <c r="R426" s="262"/>
      <c r="S426" s="262"/>
      <c r="T426" s="262"/>
      <c r="U426" s="262"/>
      <c r="V426" s="262"/>
      <c r="W426" s="262"/>
      <c r="X426" s="262"/>
    </row>
    <row r="427" spans="1:24" ht="14.25" customHeight="1" x14ac:dyDescent="0.25">
      <c r="A427" s="262"/>
      <c r="B427" s="262"/>
      <c r="C427" s="262"/>
      <c r="D427" s="262"/>
      <c r="E427" s="262"/>
      <c r="F427" s="262"/>
      <c r="G427" s="262"/>
      <c r="H427" s="262"/>
      <c r="I427" s="262"/>
      <c r="J427" s="262"/>
      <c r="K427" s="262"/>
      <c r="L427" s="262"/>
      <c r="M427" s="262"/>
      <c r="N427" s="262"/>
      <c r="O427" s="262"/>
      <c r="P427" s="262"/>
      <c r="Q427" s="262"/>
      <c r="R427" s="262"/>
      <c r="S427" s="262"/>
      <c r="T427" s="262"/>
      <c r="U427" s="262"/>
      <c r="V427" s="262"/>
      <c r="W427" s="262"/>
      <c r="X427" s="262"/>
    </row>
    <row r="428" spans="1:24" ht="14.25" customHeight="1" x14ac:dyDescent="0.25">
      <c r="A428" s="262"/>
      <c r="B428" s="262"/>
      <c r="C428" s="262"/>
      <c r="D428" s="262"/>
      <c r="E428" s="262"/>
      <c r="F428" s="262"/>
      <c r="G428" s="262"/>
      <c r="H428" s="262"/>
      <c r="I428" s="262"/>
      <c r="J428" s="262"/>
      <c r="K428" s="262"/>
      <c r="L428" s="262"/>
      <c r="M428" s="262"/>
      <c r="N428" s="262"/>
      <c r="O428" s="262"/>
      <c r="P428" s="262"/>
      <c r="Q428" s="262"/>
      <c r="R428" s="262"/>
      <c r="S428" s="262"/>
      <c r="T428" s="262"/>
      <c r="U428" s="262"/>
      <c r="V428" s="262"/>
      <c r="W428" s="262"/>
      <c r="X428" s="262"/>
    </row>
    <row r="429" spans="1:24" ht="14.25" customHeight="1" x14ac:dyDescent="0.25">
      <c r="A429" s="262"/>
      <c r="B429" s="262"/>
      <c r="C429" s="262"/>
      <c r="D429" s="262"/>
      <c r="E429" s="262"/>
      <c r="F429" s="262"/>
      <c r="G429" s="262"/>
      <c r="H429" s="262"/>
      <c r="I429" s="262"/>
      <c r="J429" s="262"/>
      <c r="K429" s="262"/>
      <c r="L429" s="262"/>
      <c r="M429" s="262"/>
      <c r="N429" s="262"/>
      <c r="O429" s="262"/>
      <c r="P429" s="262"/>
      <c r="Q429" s="262"/>
      <c r="R429" s="262"/>
      <c r="S429" s="262"/>
      <c r="T429" s="262"/>
      <c r="U429" s="262"/>
      <c r="V429" s="262"/>
      <c r="W429" s="262"/>
      <c r="X429" s="262"/>
    </row>
    <row r="430" spans="1:24" ht="14.25" customHeight="1" x14ac:dyDescent="0.25">
      <c r="A430" s="262"/>
      <c r="B430" s="262"/>
      <c r="C430" s="262"/>
      <c r="D430" s="262"/>
      <c r="E430" s="262"/>
      <c r="F430" s="262"/>
      <c r="G430" s="262"/>
      <c r="H430" s="262"/>
      <c r="I430" s="262"/>
      <c r="J430" s="262"/>
      <c r="K430" s="262"/>
      <c r="L430" s="262"/>
      <c r="M430" s="262"/>
      <c r="N430" s="262"/>
      <c r="O430" s="262"/>
      <c r="P430" s="262"/>
      <c r="Q430" s="262"/>
      <c r="R430" s="262"/>
      <c r="S430" s="262"/>
      <c r="T430" s="262"/>
      <c r="U430" s="262"/>
      <c r="V430" s="262"/>
      <c r="W430" s="262"/>
      <c r="X430" s="262"/>
    </row>
    <row r="431" spans="1:24" ht="14.25" customHeight="1" x14ac:dyDescent="0.25">
      <c r="A431" s="262"/>
      <c r="B431" s="262"/>
      <c r="C431" s="262"/>
      <c r="D431" s="262"/>
      <c r="E431" s="262"/>
      <c r="F431" s="262"/>
      <c r="G431" s="262"/>
      <c r="H431" s="262"/>
      <c r="I431" s="262"/>
      <c r="J431" s="262"/>
      <c r="K431" s="262"/>
      <c r="L431" s="262"/>
      <c r="M431" s="262"/>
      <c r="N431" s="262"/>
      <c r="O431" s="262"/>
      <c r="P431" s="262"/>
      <c r="Q431" s="262"/>
      <c r="R431" s="262"/>
      <c r="S431" s="262"/>
      <c r="T431" s="262"/>
      <c r="U431" s="262"/>
      <c r="V431" s="262"/>
      <c r="W431" s="262"/>
      <c r="X431" s="262"/>
    </row>
    <row r="432" spans="1:24" ht="14.25" customHeight="1" x14ac:dyDescent="0.25">
      <c r="A432" s="262"/>
      <c r="B432" s="262"/>
      <c r="C432" s="262"/>
      <c r="D432" s="262"/>
      <c r="E432" s="262"/>
      <c r="F432" s="262"/>
      <c r="G432" s="262"/>
      <c r="H432" s="262"/>
      <c r="I432" s="262"/>
      <c r="J432" s="262"/>
      <c r="K432" s="262"/>
      <c r="L432" s="262"/>
      <c r="M432" s="262"/>
      <c r="N432" s="262"/>
      <c r="O432" s="262"/>
      <c r="P432" s="262"/>
      <c r="Q432" s="262"/>
      <c r="R432" s="262"/>
      <c r="S432" s="262"/>
      <c r="T432" s="262"/>
      <c r="U432" s="262"/>
      <c r="V432" s="262"/>
      <c r="W432" s="262"/>
      <c r="X432" s="262"/>
    </row>
    <row r="433" spans="1:24" ht="14.25" customHeight="1" x14ac:dyDescent="0.25">
      <c r="A433" s="262"/>
      <c r="B433" s="262"/>
      <c r="C433" s="262"/>
      <c r="D433" s="262"/>
      <c r="E433" s="262"/>
      <c r="F433" s="262"/>
      <c r="G433" s="262"/>
      <c r="H433" s="262"/>
      <c r="I433" s="262"/>
      <c r="J433" s="262"/>
      <c r="K433" s="262"/>
      <c r="L433" s="262"/>
      <c r="M433" s="262"/>
      <c r="N433" s="262"/>
      <c r="O433" s="262"/>
      <c r="P433" s="262"/>
      <c r="Q433" s="262"/>
      <c r="R433" s="262"/>
      <c r="S433" s="262"/>
      <c r="T433" s="262"/>
      <c r="U433" s="262"/>
      <c r="V433" s="262"/>
      <c r="W433" s="262"/>
      <c r="X433" s="262"/>
    </row>
    <row r="434" spans="1:24" ht="14.25" customHeight="1" x14ac:dyDescent="0.25">
      <c r="A434" s="262"/>
      <c r="B434" s="262"/>
      <c r="C434" s="262"/>
      <c r="D434" s="262"/>
      <c r="E434" s="262"/>
      <c r="F434" s="262"/>
      <c r="G434" s="262"/>
      <c r="H434" s="262"/>
      <c r="I434" s="262"/>
      <c r="J434" s="262"/>
      <c r="K434" s="262"/>
      <c r="L434" s="262"/>
      <c r="M434" s="262"/>
      <c r="N434" s="262"/>
      <c r="O434" s="262"/>
      <c r="P434" s="262"/>
      <c r="Q434" s="262"/>
      <c r="R434" s="262"/>
      <c r="S434" s="262"/>
      <c r="T434" s="262"/>
      <c r="U434" s="262"/>
      <c r="V434" s="262"/>
      <c r="W434" s="262"/>
      <c r="X434" s="262"/>
    </row>
    <row r="435" spans="1:24" ht="14.25" customHeight="1" x14ac:dyDescent="0.25">
      <c r="A435" s="262"/>
      <c r="B435" s="262"/>
      <c r="C435" s="262"/>
      <c r="D435" s="262"/>
      <c r="E435" s="262"/>
      <c r="F435" s="262"/>
      <c r="G435" s="262"/>
      <c r="H435" s="262"/>
      <c r="I435" s="262"/>
      <c r="J435" s="262"/>
      <c r="K435" s="262"/>
      <c r="L435" s="262"/>
      <c r="M435" s="262"/>
      <c r="N435" s="262"/>
      <c r="O435" s="262"/>
      <c r="P435" s="262"/>
      <c r="Q435" s="262"/>
      <c r="R435" s="262"/>
      <c r="S435" s="262"/>
      <c r="T435" s="262"/>
      <c r="U435" s="262"/>
      <c r="V435" s="262"/>
      <c r="W435" s="262"/>
      <c r="X435" s="262"/>
    </row>
    <row r="436" spans="1:24" ht="14.25" customHeight="1" x14ac:dyDescent="0.25">
      <c r="A436" s="262"/>
      <c r="B436" s="262"/>
      <c r="C436" s="262"/>
      <c r="D436" s="262"/>
      <c r="E436" s="262"/>
      <c r="F436" s="262"/>
      <c r="G436" s="262"/>
      <c r="H436" s="262"/>
      <c r="I436" s="262"/>
      <c r="J436" s="262"/>
      <c r="K436" s="262"/>
      <c r="L436" s="262"/>
      <c r="M436" s="262"/>
      <c r="N436" s="262"/>
      <c r="O436" s="262"/>
      <c r="P436" s="262"/>
      <c r="Q436" s="262"/>
      <c r="R436" s="262"/>
      <c r="S436" s="262"/>
      <c r="T436" s="262"/>
      <c r="U436" s="262"/>
      <c r="V436" s="262"/>
      <c r="W436" s="262"/>
      <c r="X436" s="262"/>
    </row>
    <row r="437" spans="1:24" ht="14.25" customHeight="1" x14ac:dyDescent="0.25">
      <c r="A437" s="262"/>
      <c r="B437" s="262"/>
      <c r="C437" s="262"/>
      <c r="D437" s="262"/>
      <c r="E437" s="262"/>
      <c r="F437" s="262"/>
      <c r="G437" s="262"/>
      <c r="H437" s="262"/>
      <c r="I437" s="262"/>
      <c r="J437" s="262"/>
      <c r="K437" s="262"/>
      <c r="L437" s="262"/>
      <c r="M437" s="262"/>
      <c r="N437" s="262"/>
      <c r="O437" s="262"/>
      <c r="P437" s="262"/>
      <c r="Q437" s="262"/>
      <c r="R437" s="262"/>
      <c r="S437" s="262"/>
      <c r="T437" s="262"/>
      <c r="U437" s="262"/>
      <c r="V437" s="262"/>
      <c r="W437" s="262"/>
      <c r="X437" s="262"/>
    </row>
    <row r="438" spans="1:24" ht="14.25" customHeight="1" x14ac:dyDescent="0.25">
      <c r="A438" s="262"/>
      <c r="B438" s="262"/>
      <c r="C438" s="262"/>
      <c r="D438" s="262"/>
      <c r="E438" s="262"/>
      <c r="F438" s="262"/>
      <c r="G438" s="262"/>
      <c r="H438" s="262"/>
      <c r="I438" s="262"/>
      <c r="J438" s="262"/>
      <c r="K438" s="262"/>
      <c r="L438" s="262"/>
      <c r="M438" s="262"/>
      <c r="N438" s="262"/>
      <c r="O438" s="262"/>
      <c r="P438" s="262"/>
      <c r="Q438" s="262"/>
      <c r="R438" s="262"/>
      <c r="S438" s="262"/>
      <c r="T438" s="262"/>
      <c r="U438" s="262"/>
      <c r="V438" s="262"/>
      <c r="W438" s="262"/>
      <c r="X438" s="262"/>
    </row>
    <row r="439" spans="1:24" ht="14.25" customHeight="1" x14ac:dyDescent="0.25">
      <c r="A439" s="262"/>
      <c r="B439" s="262"/>
      <c r="C439" s="262"/>
      <c r="D439" s="262"/>
      <c r="E439" s="262"/>
      <c r="F439" s="262"/>
      <c r="G439" s="262"/>
      <c r="H439" s="262"/>
      <c r="I439" s="262"/>
      <c r="J439" s="262"/>
      <c r="K439" s="262"/>
      <c r="L439" s="262"/>
      <c r="M439" s="262"/>
      <c r="N439" s="262"/>
      <c r="O439" s="262"/>
      <c r="P439" s="262"/>
      <c r="Q439" s="262"/>
      <c r="R439" s="262"/>
      <c r="S439" s="262"/>
      <c r="T439" s="262"/>
      <c r="U439" s="262"/>
      <c r="V439" s="262"/>
      <c r="W439" s="262"/>
      <c r="X439" s="262"/>
    </row>
    <row r="440" spans="1:24" ht="14.25" customHeight="1" x14ac:dyDescent="0.25">
      <c r="A440" s="262"/>
      <c r="B440" s="262"/>
      <c r="C440" s="262"/>
      <c r="D440" s="262"/>
      <c r="E440" s="262"/>
      <c r="F440" s="262"/>
      <c r="G440" s="262"/>
      <c r="H440" s="262"/>
      <c r="I440" s="262"/>
      <c r="J440" s="262"/>
      <c r="K440" s="262"/>
      <c r="L440" s="262"/>
      <c r="M440" s="262"/>
      <c r="N440" s="262"/>
      <c r="O440" s="262"/>
      <c r="P440" s="262"/>
      <c r="Q440" s="262"/>
      <c r="R440" s="262"/>
      <c r="S440" s="262"/>
      <c r="T440" s="262"/>
      <c r="U440" s="262"/>
      <c r="V440" s="262"/>
      <c r="W440" s="262"/>
      <c r="X440" s="262"/>
    </row>
    <row r="441" spans="1:24" ht="14.25" customHeight="1" x14ac:dyDescent="0.25">
      <c r="A441" s="262"/>
      <c r="B441" s="262"/>
      <c r="C441" s="262"/>
      <c r="D441" s="262"/>
      <c r="E441" s="262"/>
      <c r="F441" s="262"/>
      <c r="G441" s="262"/>
      <c r="H441" s="262"/>
      <c r="I441" s="262"/>
      <c r="J441" s="262"/>
      <c r="K441" s="262"/>
      <c r="L441" s="262"/>
      <c r="M441" s="262"/>
      <c r="N441" s="262"/>
      <c r="O441" s="262"/>
      <c r="P441" s="262"/>
      <c r="Q441" s="262"/>
      <c r="R441" s="262"/>
      <c r="S441" s="262"/>
      <c r="T441" s="262"/>
      <c r="U441" s="262"/>
      <c r="V441" s="262"/>
      <c r="W441" s="262"/>
      <c r="X441" s="262"/>
    </row>
    <row r="442" spans="1:24" ht="14.25" customHeight="1" x14ac:dyDescent="0.25">
      <c r="A442" s="262"/>
      <c r="B442" s="262"/>
      <c r="C442" s="262"/>
      <c r="D442" s="262"/>
      <c r="E442" s="262"/>
      <c r="F442" s="262"/>
      <c r="G442" s="262"/>
      <c r="H442" s="262"/>
      <c r="I442" s="262"/>
      <c r="J442" s="262"/>
      <c r="K442" s="262"/>
      <c r="L442" s="262"/>
      <c r="M442" s="262"/>
      <c r="N442" s="262"/>
      <c r="O442" s="262"/>
      <c r="P442" s="262"/>
      <c r="Q442" s="262"/>
      <c r="R442" s="262"/>
      <c r="S442" s="262"/>
      <c r="T442" s="262"/>
      <c r="U442" s="262"/>
      <c r="V442" s="262"/>
      <c r="W442" s="262"/>
      <c r="X442" s="262"/>
    </row>
    <row r="443" spans="1:24" ht="14.25" customHeight="1" x14ac:dyDescent="0.25">
      <c r="A443" s="262"/>
      <c r="B443" s="262"/>
      <c r="C443" s="262"/>
      <c r="D443" s="262"/>
      <c r="E443" s="262"/>
      <c r="F443" s="262"/>
      <c r="G443" s="262"/>
      <c r="H443" s="262"/>
      <c r="I443" s="262"/>
      <c r="J443" s="262"/>
      <c r="K443" s="262"/>
      <c r="L443" s="262"/>
      <c r="M443" s="262"/>
      <c r="N443" s="262"/>
      <c r="O443" s="262"/>
      <c r="P443" s="262"/>
      <c r="Q443" s="262"/>
      <c r="R443" s="262"/>
      <c r="S443" s="262"/>
      <c r="T443" s="262"/>
      <c r="U443" s="262"/>
      <c r="V443" s="262"/>
      <c r="W443" s="262"/>
      <c r="X443" s="262"/>
    </row>
    <row r="444" spans="1:24" ht="14.25" customHeight="1" x14ac:dyDescent="0.25">
      <c r="A444" s="262"/>
      <c r="B444" s="262"/>
      <c r="C444" s="262"/>
      <c r="D444" s="262"/>
      <c r="E444" s="262"/>
      <c r="F444" s="262"/>
      <c r="G444" s="262"/>
      <c r="H444" s="262"/>
      <c r="I444" s="262"/>
      <c r="J444" s="262"/>
      <c r="K444" s="262"/>
      <c r="L444" s="262"/>
      <c r="M444" s="262"/>
      <c r="N444" s="262"/>
      <c r="O444" s="262"/>
      <c r="P444" s="262"/>
      <c r="Q444" s="262"/>
      <c r="R444" s="262"/>
      <c r="S444" s="262"/>
      <c r="T444" s="262"/>
      <c r="U444" s="262"/>
      <c r="V444" s="262"/>
      <c r="W444" s="262"/>
      <c r="X444" s="262"/>
    </row>
    <row r="445" spans="1:24" ht="14.25" customHeight="1" x14ac:dyDescent="0.25">
      <c r="A445" s="262"/>
      <c r="B445" s="262"/>
      <c r="C445" s="262"/>
      <c r="D445" s="262"/>
      <c r="E445" s="262"/>
      <c r="F445" s="262"/>
      <c r="G445" s="262"/>
      <c r="H445" s="262"/>
      <c r="I445" s="262"/>
      <c r="J445" s="262"/>
      <c r="K445" s="262"/>
      <c r="L445" s="262"/>
      <c r="M445" s="262"/>
      <c r="N445" s="262"/>
      <c r="O445" s="262"/>
      <c r="P445" s="262"/>
      <c r="Q445" s="262"/>
      <c r="R445" s="262"/>
      <c r="S445" s="262"/>
      <c r="T445" s="262"/>
      <c r="U445" s="262"/>
      <c r="V445" s="262"/>
      <c r="W445" s="262"/>
      <c r="X445" s="262"/>
    </row>
    <row r="446" spans="1:24" ht="14.25" customHeight="1" x14ac:dyDescent="0.25">
      <c r="A446" s="262"/>
      <c r="B446" s="262"/>
      <c r="C446" s="262"/>
      <c r="D446" s="262"/>
      <c r="E446" s="262"/>
      <c r="F446" s="262"/>
      <c r="G446" s="262"/>
      <c r="H446" s="262"/>
      <c r="I446" s="262"/>
      <c r="J446" s="262"/>
      <c r="K446" s="262"/>
      <c r="L446" s="262"/>
      <c r="M446" s="262"/>
      <c r="N446" s="262"/>
      <c r="O446" s="262"/>
      <c r="P446" s="262"/>
      <c r="Q446" s="262"/>
      <c r="R446" s="262"/>
      <c r="S446" s="262"/>
      <c r="T446" s="262"/>
      <c r="U446" s="262"/>
      <c r="V446" s="262"/>
      <c r="W446" s="262"/>
      <c r="X446" s="262"/>
    </row>
    <row r="447" spans="1:24" ht="14.25" customHeight="1" x14ac:dyDescent="0.25">
      <c r="A447" s="262"/>
      <c r="B447" s="262"/>
      <c r="C447" s="262"/>
      <c r="D447" s="262"/>
      <c r="E447" s="262"/>
      <c r="F447" s="262"/>
      <c r="G447" s="262"/>
      <c r="H447" s="262"/>
      <c r="I447" s="262"/>
      <c r="J447" s="262"/>
      <c r="K447" s="262"/>
      <c r="L447" s="262"/>
      <c r="M447" s="262"/>
      <c r="N447" s="262"/>
      <c r="O447" s="262"/>
      <c r="P447" s="262"/>
      <c r="Q447" s="262"/>
      <c r="R447" s="262"/>
      <c r="S447" s="262"/>
      <c r="T447" s="262"/>
      <c r="U447" s="262"/>
      <c r="V447" s="262"/>
      <c r="W447" s="262"/>
      <c r="X447" s="262"/>
    </row>
    <row r="448" spans="1:24" ht="14.25" customHeight="1" x14ac:dyDescent="0.25">
      <c r="A448" s="262"/>
      <c r="B448" s="262"/>
      <c r="C448" s="262"/>
      <c r="D448" s="262"/>
      <c r="E448" s="262"/>
      <c r="F448" s="262"/>
      <c r="G448" s="262"/>
      <c r="H448" s="262"/>
      <c r="I448" s="262"/>
      <c r="J448" s="262"/>
      <c r="K448" s="262"/>
      <c r="L448" s="262"/>
      <c r="M448" s="262"/>
      <c r="N448" s="262"/>
      <c r="O448" s="262"/>
      <c r="P448" s="262"/>
      <c r="Q448" s="262"/>
      <c r="R448" s="262"/>
      <c r="S448" s="262"/>
      <c r="T448" s="262"/>
      <c r="U448" s="262"/>
      <c r="V448" s="262"/>
      <c r="W448" s="262"/>
      <c r="X448" s="262"/>
    </row>
    <row r="449" spans="1:24" ht="14.25" customHeight="1" x14ac:dyDescent="0.25">
      <c r="A449" s="262"/>
      <c r="B449" s="262"/>
      <c r="C449" s="262"/>
      <c r="D449" s="262"/>
      <c r="E449" s="262"/>
      <c r="F449" s="262"/>
      <c r="G449" s="262"/>
      <c r="H449" s="262"/>
      <c r="I449" s="262"/>
      <c r="J449" s="262"/>
      <c r="K449" s="262"/>
      <c r="L449" s="262"/>
      <c r="M449" s="262"/>
      <c r="N449" s="262"/>
      <c r="O449" s="262"/>
      <c r="P449" s="262"/>
      <c r="Q449" s="262"/>
      <c r="R449" s="262"/>
      <c r="S449" s="262"/>
      <c r="T449" s="262"/>
      <c r="U449" s="262"/>
      <c r="V449" s="262"/>
      <c r="W449" s="262"/>
      <c r="X449" s="262"/>
    </row>
    <row r="450" spans="1:24" ht="14.25" customHeight="1" x14ac:dyDescent="0.25">
      <c r="A450" s="262"/>
      <c r="B450" s="262"/>
      <c r="C450" s="262"/>
      <c r="D450" s="262"/>
      <c r="E450" s="262"/>
      <c r="F450" s="262"/>
      <c r="G450" s="262"/>
      <c r="H450" s="262"/>
      <c r="I450" s="262"/>
      <c r="J450" s="262"/>
      <c r="K450" s="262"/>
      <c r="L450" s="262"/>
      <c r="M450" s="262"/>
      <c r="N450" s="262"/>
      <c r="O450" s="262"/>
      <c r="P450" s="262"/>
      <c r="Q450" s="262"/>
      <c r="R450" s="262"/>
      <c r="S450" s="262"/>
      <c r="T450" s="262"/>
      <c r="U450" s="262"/>
      <c r="V450" s="262"/>
      <c r="W450" s="262"/>
      <c r="X450" s="262"/>
    </row>
    <row r="451" spans="1:24" ht="14.25" customHeight="1" x14ac:dyDescent="0.25">
      <c r="A451" s="262"/>
      <c r="B451" s="262"/>
      <c r="C451" s="262"/>
      <c r="D451" s="262"/>
      <c r="E451" s="262"/>
      <c r="F451" s="262"/>
      <c r="G451" s="262"/>
      <c r="H451" s="262"/>
      <c r="I451" s="262"/>
      <c r="J451" s="262"/>
      <c r="K451" s="262"/>
      <c r="L451" s="262"/>
      <c r="M451" s="262"/>
      <c r="N451" s="262"/>
      <c r="O451" s="262"/>
      <c r="P451" s="262"/>
      <c r="Q451" s="262"/>
      <c r="R451" s="262"/>
      <c r="S451" s="262"/>
      <c r="T451" s="262"/>
      <c r="U451" s="262"/>
      <c r="V451" s="262"/>
      <c r="W451" s="262"/>
      <c r="X451" s="262"/>
    </row>
    <row r="452" spans="1:24" ht="14.25" customHeight="1" x14ac:dyDescent="0.25">
      <c r="A452" s="262"/>
      <c r="B452" s="262"/>
      <c r="C452" s="262"/>
      <c r="D452" s="262"/>
      <c r="E452" s="262"/>
      <c r="F452" s="262"/>
      <c r="G452" s="262"/>
      <c r="H452" s="262"/>
      <c r="I452" s="262"/>
      <c r="J452" s="262"/>
      <c r="K452" s="262"/>
      <c r="L452" s="262"/>
      <c r="M452" s="262"/>
      <c r="N452" s="262"/>
      <c r="O452" s="262"/>
      <c r="P452" s="262"/>
      <c r="Q452" s="262"/>
      <c r="R452" s="262"/>
      <c r="S452" s="262"/>
      <c r="T452" s="262"/>
      <c r="U452" s="262"/>
      <c r="V452" s="262"/>
      <c r="W452" s="262"/>
      <c r="X452" s="262"/>
    </row>
    <row r="453" spans="1:24" ht="14.25" customHeight="1" x14ac:dyDescent="0.25">
      <c r="A453" s="262"/>
      <c r="B453" s="262"/>
      <c r="C453" s="262"/>
      <c r="D453" s="262"/>
      <c r="E453" s="262"/>
      <c r="F453" s="262"/>
      <c r="G453" s="262"/>
      <c r="H453" s="262"/>
      <c r="I453" s="262"/>
      <c r="J453" s="262"/>
      <c r="K453" s="262"/>
      <c r="L453" s="262"/>
      <c r="M453" s="262"/>
      <c r="N453" s="262"/>
      <c r="O453" s="262"/>
      <c r="P453" s="262"/>
      <c r="Q453" s="262"/>
      <c r="R453" s="262"/>
      <c r="S453" s="262"/>
      <c r="T453" s="262"/>
      <c r="U453" s="262"/>
      <c r="V453" s="262"/>
      <c r="W453" s="262"/>
      <c r="X453" s="262"/>
    </row>
    <row r="454" spans="1:24" ht="14.25" customHeight="1" x14ac:dyDescent="0.25">
      <c r="A454" s="262"/>
      <c r="B454" s="262"/>
      <c r="C454" s="262"/>
      <c r="D454" s="262"/>
      <c r="E454" s="262"/>
      <c r="F454" s="262"/>
      <c r="G454" s="262"/>
      <c r="H454" s="262"/>
      <c r="I454" s="262"/>
      <c r="J454" s="262"/>
      <c r="K454" s="262"/>
      <c r="L454" s="262"/>
      <c r="M454" s="262"/>
      <c r="N454" s="262"/>
      <c r="O454" s="262"/>
      <c r="P454" s="262"/>
      <c r="Q454" s="262"/>
      <c r="R454" s="262"/>
      <c r="S454" s="262"/>
      <c r="T454" s="262"/>
      <c r="U454" s="262"/>
      <c r="V454" s="262"/>
      <c r="W454" s="262"/>
      <c r="X454" s="262"/>
    </row>
    <row r="455" spans="1:24" ht="14.25" customHeight="1" x14ac:dyDescent="0.25">
      <c r="A455" s="262"/>
      <c r="B455" s="262"/>
      <c r="C455" s="262"/>
      <c r="D455" s="262"/>
      <c r="E455" s="262"/>
      <c r="F455" s="262"/>
      <c r="G455" s="262"/>
      <c r="H455" s="262"/>
      <c r="I455" s="262"/>
      <c r="J455" s="262"/>
      <c r="K455" s="262"/>
      <c r="L455" s="262"/>
      <c r="M455" s="262"/>
      <c r="N455" s="262"/>
      <c r="O455" s="262"/>
      <c r="P455" s="262"/>
      <c r="Q455" s="262"/>
      <c r="R455" s="262"/>
      <c r="S455" s="262"/>
      <c r="T455" s="262"/>
      <c r="U455" s="262"/>
      <c r="V455" s="262"/>
      <c r="W455" s="262"/>
      <c r="X455" s="262"/>
    </row>
    <row r="456" spans="1:24" ht="14.25" customHeight="1" x14ac:dyDescent="0.25">
      <c r="A456" s="262"/>
      <c r="B456" s="262"/>
      <c r="C456" s="262"/>
      <c r="D456" s="262"/>
      <c r="E456" s="262"/>
      <c r="F456" s="262"/>
      <c r="G456" s="262"/>
      <c r="H456" s="262"/>
      <c r="I456" s="262"/>
      <c r="J456" s="262"/>
      <c r="K456" s="262"/>
      <c r="L456" s="262"/>
      <c r="M456" s="262"/>
      <c r="N456" s="262"/>
      <c r="O456" s="262"/>
      <c r="P456" s="262"/>
      <c r="Q456" s="262"/>
      <c r="R456" s="262"/>
      <c r="S456" s="262"/>
      <c r="T456" s="262"/>
      <c r="U456" s="262"/>
      <c r="V456" s="262"/>
      <c r="W456" s="262"/>
      <c r="X456" s="262"/>
    </row>
    <row r="457" spans="1:24" ht="14.25" customHeight="1" x14ac:dyDescent="0.25">
      <c r="A457" s="262"/>
      <c r="B457" s="262"/>
      <c r="C457" s="262"/>
      <c r="D457" s="262"/>
      <c r="E457" s="262"/>
      <c r="F457" s="262"/>
      <c r="G457" s="262"/>
      <c r="H457" s="262"/>
      <c r="I457" s="262"/>
      <c r="J457" s="262"/>
      <c r="K457" s="262"/>
      <c r="L457" s="262"/>
      <c r="M457" s="262"/>
      <c r="N457" s="262"/>
      <c r="O457" s="262"/>
      <c r="P457" s="262"/>
      <c r="Q457" s="262"/>
      <c r="R457" s="262"/>
      <c r="S457" s="262"/>
      <c r="T457" s="262"/>
      <c r="U457" s="262"/>
      <c r="V457" s="262"/>
      <c r="W457" s="262"/>
      <c r="X457" s="262"/>
    </row>
    <row r="458" spans="1:24" ht="14.25" customHeight="1" x14ac:dyDescent="0.25">
      <c r="A458" s="262"/>
      <c r="B458" s="262"/>
      <c r="C458" s="262"/>
      <c r="D458" s="262"/>
      <c r="E458" s="262"/>
      <c r="F458" s="262"/>
      <c r="G458" s="262"/>
      <c r="H458" s="262"/>
      <c r="I458" s="262"/>
      <c r="J458" s="262"/>
      <c r="K458" s="262"/>
      <c r="L458" s="262"/>
      <c r="M458" s="262"/>
      <c r="N458" s="262"/>
      <c r="O458" s="262"/>
      <c r="P458" s="262"/>
      <c r="Q458" s="262"/>
      <c r="R458" s="262"/>
      <c r="S458" s="262"/>
      <c r="T458" s="262"/>
      <c r="U458" s="262"/>
      <c r="V458" s="262"/>
      <c r="W458" s="262"/>
      <c r="X458" s="262"/>
    </row>
    <row r="459" spans="1:24" ht="14.25" customHeight="1" x14ac:dyDescent="0.25">
      <c r="A459" s="262"/>
      <c r="B459" s="262"/>
      <c r="C459" s="262"/>
      <c r="D459" s="262"/>
      <c r="E459" s="262"/>
      <c r="F459" s="262"/>
      <c r="G459" s="262"/>
      <c r="H459" s="262"/>
      <c r="I459" s="262"/>
      <c r="J459" s="262"/>
      <c r="K459" s="262"/>
      <c r="L459" s="262"/>
      <c r="M459" s="262"/>
      <c r="N459" s="262"/>
      <c r="O459" s="262"/>
      <c r="P459" s="262"/>
      <c r="Q459" s="262"/>
      <c r="R459" s="262"/>
      <c r="S459" s="262"/>
      <c r="T459" s="262"/>
      <c r="U459" s="262"/>
      <c r="V459" s="262"/>
      <c r="W459" s="262"/>
      <c r="X459" s="262"/>
    </row>
    <row r="460" spans="1:24" ht="14.25" customHeight="1" x14ac:dyDescent="0.25">
      <c r="A460" s="262"/>
      <c r="B460" s="262"/>
      <c r="C460" s="262"/>
      <c r="D460" s="262"/>
      <c r="E460" s="262"/>
      <c r="F460" s="262"/>
      <c r="G460" s="262"/>
      <c r="H460" s="262"/>
      <c r="I460" s="262"/>
      <c r="J460" s="262"/>
      <c r="K460" s="262"/>
      <c r="L460" s="262"/>
      <c r="M460" s="262"/>
      <c r="N460" s="262"/>
      <c r="O460" s="262"/>
      <c r="P460" s="262"/>
      <c r="Q460" s="262"/>
      <c r="R460" s="262"/>
      <c r="S460" s="262"/>
      <c r="T460" s="262"/>
      <c r="U460" s="262"/>
      <c r="V460" s="262"/>
      <c r="W460" s="262"/>
      <c r="X460" s="262"/>
    </row>
    <row r="461" spans="1:24" ht="14.25" customHeight="1" x14ac:dyDescent="0.25">
      <c r="A461" s="262"/>
      <c r="B461" s="262"/>
      <c r="C461" s="262"/>
      <c r="D461" s="262"/>
      <c r="E461" s="262"/>
      <c r="F461" s="262"/>
      <c r="G461" s="262"/>
      <c r="H461" s="262"/>
      <c r="I461" s="262"/>
      <c r="J461" s="262"/>
      <c r="K461" s="262"/>
      <c r="L461" s="262"/>
      <c r="M461" s="262"/>
      <c r="N461" s="262"/>
      <c r="O461" s="262"/>
      <c r="P461" s="262"/>
      <c r="Q461" s="262"/>
      <c r="R461" s="262"/>
      <c r="S461" s="262"/>
      <c r="T461" s="262"/>
      <c r="U461" s="262"/>
      <c r="V461" s="262"/>
      <c r="W461" s="262"/>
      <c r="X461" s="262"/>
    </row>
    <row r="462" spans="1:24" ht="14.25" customHeight="1" x14ac:dyDescent="0.25">
      <c r="A462" s="262"/>
      <c r="B462" s="262"/>
      <c r="C462" s="262"/>
      <c r="D462" s="262"/>
      <c r="E462" s="262"/>
      <c r="F462" s="262"/>
      <c r="G462" s="262"/>
      <c r="H462" s="262"/>
      <c r="I462" s="262"/>
      <c r="J462" s="262"/>
      <c r="K462" s="262"/>
      <c r="L462" s="262"/>
      <c r="M462" s="262"/>
      <c r="N462" s="262"/>
      <c r="O462" s="262"/>
      <c r="P462" s="262"/>
      <c r="Q462" s="262"/>
      <c r="R462" s="262"/>
      <c r="S462" s="262"/>
      <c r="T462" s="262"/>
      <c r="U462" s="262"/>
      <c r="V462" s="262"/>
      <c r="W462" s="262"/>
      <c r="X462" s="262"/>
    </row>
    <row r="463" spans="1:24" ht="14.25" customHeight="1" x14ac:dyDescent="0.25">
      <c r="A463" s="262"/>
      <c r="B463" s="262"/>
      <c r="C463" s="262"/>
      <c r="D463" s="262"/>
      <c r="E463" s="262"/>
      <c r="F463" s="262"/>
      <c r="G463" s="262"/>
      <c r="H463" s="262"/>
      <c r="I463" s="262"/>
      <c r="J463" s="262"/>
      <c r="K463" s="262"/>
      <c r="L463" s="262"/>
      <c r="M463" s="262"/>
      <c r="N463" s="262"/>
      <c r="O463" s="262"/>
      <c r="P463" s="262"/>
      <c r="Q463" s="262"/>
      <c r="R463" s="262"/>
      <c r="S463" s="262"/>
      <c r="T463" s="262"/>
      <c r="U463" s="262"/>
      <c r="V463" s="262"/>
      <c r="W463" s="262"/>
      <c r="X463" s="262"/>
    </row>
    <row r="464" spans="1:24" ht="14.25" customHeight="1" x14ac:dyDescent="0.25">
      <c r="A464" s="262"/>
      <c r="B464" s="262"/>
      <c r="C464" s="262"/>
      <c r="D464" s="262"/>
      <c r="E464" s="262"/>
      <c r="F464" s="262"/>
      <c r="G464" s="262"/>
      <c r="H464" s="262"/>
      <c r="I464" s="262"/>
      <c r="J464" s="262"/>
      <c r="K464" s="262"/>
      <c r="L464" s="262"/>
      <c r="M464" s="262"/>
      <c r="N464" s="262"/>
      <c r="O464" s="262"/>
      <c r="P464" s="262"/>
      <c r="Q464" s="262"/>
      <c r="R464" s="262"/>
      <c r="S464" s="262"/>
      <c r="T464" s="262"/>
      <c r="U464" s="262"/>
      <c r="V464" s="262"/>
      <c r="W464" s="262"/>
      <c r="X464" s="262"/>
    </row>
    <row r="465" spans="1:24" ht="14.25" customHeight="1" x14ac:dyDescent="0.25">
      <c r="A465" s="262"/>
      <c r="B465" s="262"/>
      <c r="C465" s="262"/>
      <c r="D465" s="262"/>
      <c r="E465" s="262"/>
      <c r="F465" s="262"/>
      <c r="G465" s="262"/>
      <c r="H465" s="262"/>
      <c r="I465" s="262"/>
      <c r="J465" s="262"/>
      <c r="K465" s="262"/>
      <c r="L465" s="262"/>
      <c r="M465" s="262"/>
      <c r="N465" s="262"/>
      <c r="O465" s="262"/>
      <c r="P465" s="262"/>
      <c r="Q465" s="262"/>
      <c r="R465" s="262"/>
      <c r="S465" s="262"/>
      <c r="T465" s="262"/>
      <c r="U465" s="262"/>
      <c r="V465" s="262"/>
      <c r="W465" s="262"/>
      <c r="X465" s="262"/>
    </row>
    <row r="466" spans="1:24" ht="14.25" customHeight="1" x14ac:dyDescent="0.25">
      <c r="A466" s="262"/>
      <c r="B466" s="262"/>
      <c r="C466" s="262"/>
      <c r="D466" s="262"/>
      <c r="E466" s="262"/>
      <c r="F466" s="262"/>
      <c r="G466" s="262"/>
      <c r="H466" s="262"/>
      <c r="I466" s="262"/>
      <c r="J466" s="262"/>
      <c r="K466" s="262"/>
      <c r="L466" s="262"/>
      <c r="M466" s="262"/>
      <c r="N466" s="262"/>
      <c r="O466" s="262"/>
      <c r="P466" s="262"/>
      <c r="Q466" s="262"/>
      <c r="R466" s="262"/>
      <c r="S466" s="262"/>
      <c r="T466" s="262"/>
      <c r="U466" s="262"/>
      <c r="V466" s="262"/>
      <c r="W466" s="262"/>
      <c r="X466" s="262"/>
    </row>
    <row r="467" spans="1:24" ht="14.25" customHeight="1" x14ac:dyDescent="0.25">
      <c r="A467" s="262"/>
      <c r="B467" s="262"/>
      <c r="C467" s="262"/>
      <c r="D467" s="262"/>
      <c r="E467" s="262"/>
      <c r="F467" s="262"/>
      <c r="G467" s="262"/>
      <c r="H467" s="262"/>
      <c r="I467" s="262"/>
      <c r="J467" s="262"/>
      <c r="K467" s="262"/>
      <c r="L467" s="262"/>
      <c r="M467" s="262"/>
      <c r="N467" s="262"/>
      <c r="O467" s="262"/>
      <c r="P467" s="262"/>
      <c r="Q467" s="262"/>
      <c r="R467" s="262"/>
      <c r="S467" s="262"/>
      <c r="T467" s="262"/>
      <c r="U467" s="262"/>
      <c r="V467" s="262"/>
      <c r="W467" s="262"/>
      <c r="X467" s="262"/>
    </row>
    <row r="468" spans="1:24" ht="14.25" customHeight="1" x14ac:dyDescent="0.25">
      <c r="A468" s="262"/>
      <c r="B468" s="262"/>
      <c r="C468" s="262"/>
      <c r="D468" s="262"/>
      <c r="E468" s="262"/>
      <c r="F468" s="262"/>
      <c r="G468" s="262"/>
      <c r="H468" s="262"/>
      <c r="I468" s="262"/>
      <c r="J468" s="262"/>
      <c r="K468" s="262"/>
      <c r="L468" s="262"/>
      <c r="M468" s="262"/>
      <c r="N468" s="262"/>
      <c r="O468" s="262"/>
      <c r="P468" s="262"/>
      <c r="Q468" s="262"/>
      <c r="R468" s="262"/>
      <c r="S468" s="262"/>
      <c r="T468" s="262"/>
      <c r="U468" s="262"/>
      <c r="V468" s="262"/>
      <c r="W468" s="262"/>
      <c r="X468" s="262"/>
    </row>
    <row r="469" spans="1:24" ht="14.25" customHeight="1" x14ac:dyDescent="0.25">
      <c r="A469" s="262"/>
      <c r="B469" s="262"/>
      <c r="C469" s="262"/>
      <c r="D469" s="262"/>
      <c r="E469" s="262"/>
      <c r="F469" s="262"/>
      <c r="G469" s="262"/>
      <c r="H469" s="262"/>
      <c r="I469" s="262"/>
      <c r="J469" s="262"/>
      <c r="K469" s="262"/>
      <c r="L469" s="262"/>
      <c r="M469" s="262"/>
      <c r="N469" s="262"/>
      <c r="O469" s="262"/>
      <c r="P469" s="262"/>
      <c r="Q469" s="262"/>
      <c r="R469" s="262"/>
      <c r="S469" s="262"/>
      <c r="T469" s="262"/>
      <c r="U469" s="262"/>
      <c r="V469" s="262"/>
      <c r="W469" s="262"/>
      <c r="X469" s="262"/>
    </row>
    <row r="470" spans="1:24" ht="14.25" customHeight="1" x14ac:dyDescent="0.25">
      <c r="A470" s="262"/>
      <c r="B470" s="262"/>
      <c r="C470" s="262"/>
      <c r="D470" s="262"/>
      <c r="E470" s="262"/>
      <c r="F470" s="262"/>
      <c r="G470" s="262"/>
      <c r="H470" s="262"/>
      <c r="I470" s="262"/>
      <c r="J470" s="262"/>
      <c r="K470" s="262"/>
      <c r="L470" s="262"/>
      <c r="M470" s="262"/>
      <c r="N470" s="262"/>
      <c r="O470" s="262"/>
      <c r="P470" s="262"/>
      <c r="Q470" s="262"/>
      <c r="R470" s="262"/>
      <c r="S470" s="262"/>
      <c r="T470" s="262"/>
      <c r="U470" s="262"/>
      <c r="V470" s="262"/>
      <c r="W470" s="262"/>
      <c r="X470" s="262"/>
    </row>
    <row r="471" spans="1:24" ht="14.25" customHeight="1" x14ac:dyDescent="0.25">
      <c r="A471" s="262"/>
      <c r="B471" s="262"/>
      <c r="C471" s="262"/>
      <c r="D471" s="262"/>
      <c r="E471" s="262"/>
      <c r="F471" s="262"/>
      <c r="G471" s="262"/>
      <c r="H471" s="262"/>
      <c r="I471" s="262"/>
      <c r="J471" s="262"/>
      <c r="K471" s="262"/>
      <c r="L471" s="262"/>
      <c r="M471" s="262"/>
      <c r="N471" s="262"/>
      <c r="O471" s="262"/>
      <c r="P471" s="262"/>
      <c r="Q471" s="262"/>
      <c r="R471" s="262"/>
      <c r="S471" s="262"/>
      <c r="T471" s="262"/>
      <c r="U471" s="262"/>
      <c r="V471" s="262"/>
      <c r="W471" s="262"/>
      <c r="X471" s="262"/>
    </row>
    <row r="472" spans="1:24" ht="14.25" customHeight="1" x14ac:dyDescent="0.25">
      <c r="A472" s="262"/>
      <c r="B472" s="262"/>
      <c r="C472" s="262"/>
      <c r="D472" s="262"/>
      <c r="E472" s="262"/>
      <c r="F472" s="262"/>
      <c r="G472" s="262"/>
      <c r="H472" s="262"/>
      <c r="I472" s="262"/>
      <c r="J472" s="262"/>
      <c r="K472" s="262"/>
      <c r="L472" s="262"/>
      <c r="M472" s="262"/>
      <c r="N472" s="262"/>
      <c r="O472" s="262"/>
      <c r="P472" s="262"/>
      <c r="Q472" s="262"/>
      <c r="R472" s="262"/>
      <c r="S472" s="262"/>
      <c r="T472" s="262"/>
      <c r="U472" s="262"/>
      <c r="V472" s="262"/>
      <c r="W472" s="262"/>
      <c r="X472" s="262"/>
    </row>
    <row r="473" spans="1:24" ht="14.25" customHeight="1" x14ac:dyDescent="0.25">
      <c r="A473" s="262"/>
      <c r="B473" s="262"/>
      <c r="C473" s="262"/>
      <c r="D473" s="262"/>
      <c r="E473" s="262"/>
      <c r="F473" s="262"/>
      <c r="G473" s="262"/>
      <c r="H473" s="262"/>
      <c r="I473" s="262"/>
      <c r="J473" s="262"/>
      <c r="K473" s="262"/>
      <c r="L473" s="262"/>
      <c r="M473" s="262"/>
      <c r="N473" s="262"/>
      <c r="O473" s="262"/>
      <c r="P473" s="262"/>
      <c r="Q473" s="262"/>
      <c r="R473" s="262"/>
      <c r="S473" s="262"/>
      <c r="T473" s="262"/>
      <c r="U473" s="262"/>
      <c r="V473" s="262"/>
      <c r="W473" s="262"/>
      <c r="X473" s="262"/>
    </row>
    <row r="474" spans="1:24" ht="14.25" customHeight="1" x14ac:dyDescent="0.25">
      <c r="A474" s="262"/>
      <c r="B474" s="262"/>
      <c r="C474" s="262"/>
      <c r="D474" s="262"/>
      <c r="E474" s="262"/>
      <c r="F474" s="262"/>
      <c r="G474" s="262"/>
      <c r="H474" s="262"/>
      <c r="I474" s="262"/>
      <c r="J474" s="262"/>
      <c r="K474" s="262"/>
      <c r="L474" s="262"/>
      <c r="M474" s="262"/>
      <c r="N474" s="262"/>
      <c r="O474" s="262"/>
      <c r="P474" s="262"/>
      <c r="Q474" s="262"/>
      <c r="R474" s="262"/>
      <c r="S474" s="262"/>
      <c r="T474" s="262"/>
      <c r="U474" s="262"/>
      <c r="V474" s="262"/>
      <c r="W474" s="262"/>
      <c r="X474" s="262"/>
    </row>
    <row r="475" spans="1:24" ht="14.25" customHeight="1" x14ac:dyDescent="0.25">
      <c r="A475" s="262"/>
      <c r="B475" s="262"/>
      <c r="C475" s="262"/>
      <c r="D475" s="262"/>
      <c r="E475" s="262"/>
      <c r="F475" s="262"/>
      <c r="G475" s="262"/>
      <c r="H475" s="262"/>
      <c r="I475" s="262"/>
      <c r="J475" s="262"/>
      <c r="K475" s="262"/>
      <c r="L475" s="262"/>
      <c r="M475" s="262"/>
      <c r="N475" s="262"/>
      <c r="O475" s="262"/>
      <c r="P475" s="262"/>
      <c r="Q475" s="262"/>
      <c r="R475" s="262"/>
      <c r="S475" s="262"/>
      <c r="T475" s="262"/>
      <c r="U475" s="262"/>
      <c r="V475" s="262"/>
      <c r="W475" s="262"/>
      <c r="X475" s="262"/>
    </row>
    <row r="476" spans="1:24" ht="14.25" customHeight="1" x14ac:dyDescent="0.25">
      <c r="A476" s="262"/>
      <c r="B476" s="262"/>
      <c r="C476" s="262"/>
      <c r="D476" s="262"/>
      <c r="E476" s="262"/>
      <c r="F476" s="262"/>
      <c r="G476" s="262"/>
      <c r="H476" s="262"/>
      <c r="I476" s="262"/>
      <c r="J476" s="262"/>
      <c r="K476" s="262"/>
      <c r="L476" s="262"/>
      <c r="M476" s="262"/>
      <c r="N476" s="262"/>
      <c r="O476" s="262"/>
      <c r="P476" s="262"/>
      <c r="Q476" s="262"/>
      <c r="R476" s="262"/>
      <c r="S476" s="262"/>
      <c r="T476" s="262"/>
      <c r="U476" s="262"/>
      <c r="V476" s="262"/>
      <c r="W476" s="262"/>
      <c r="X476" s="262"/>
    </row>
    <row r="477" spans="1:24" ht="14.25" customHeight="1" x14ac:dyDescent="0.25">
      <c r="A477" s="262"/>
      <c r="B477" s="262"/>
      <c r="C477" s="262"/>
      <c r="D477" s="262"/>
      <c r="E477" s="262"/>
      <c r="F477" s="262"/>
      <c r="G477" s="262"/>
      <c r="H477" s="262"/>
      <c r="I477" s="262"/>
      <c r="J477" s="262"/>
      <c r="K477" s="262"/>
      <c r="L477" s="262"/>
      <c r="M477" s="262"/>
      <c r="N477" s="262"/>
      <c r="O477" s="262"/>
      <c r="P477" s="262"/>
      <c r="Q477" s="262"/>
      <c r="R477" s="262"/>
      <c r="S477" s="262"/>
      <c r="T477" s="262"/>
      <c r="U477" s="262"/>
      <c r="V477" s="262"/>
      <c r="W477" s="262"/>
      <c r="X477" s="262"/>
    </row>
    <row r="478" spans="1:24" ht="14.25" customHeight="1" x14ac:dyDescent="0.25">
      <c r="A478" s="262"/>
      <c r="B478" s="262"/>
      <c r="C478" s="262"/>
      <c r="D478" s="262"/>
      <c r="E478" s="262"/>
      <c r="F478" s="262"/>
      <c r="G478" s="262"/>
      <c r="H478" s="262"/>
      <c r="I478" s="262"/>
      <c r="J478" s="262"/>
      <c r="K478" s="262"/>
      <c r="L478" s="262"/>
      <c r="M478" s="262"/>
      <c r="N478" s="262"/>
      <c r="O478" s="262"/>
      <c r="P478" s="262"/>
      <c r="Q478" s="262"/>
      <c r="R478" s="262"/>
      <c r="S478" s="262"/>
      <c r="T478" s="262"/>
      <c r="U478" s="262"/>
      <c r="V478" s="262"/>
      <c r="W478" s="262"/>
      <c r="X478" s="262"/>
    </row>
    <row r="479" spans="1:24" ht="14.25" customHeight="1" x14ac:dyDescent="0.25">
      <c r="A479" s="262"/>
      <c r="B479" s="262"/>
      <c r="C479" s="262"/>
      <c r="D479" s="262"/>
      <c r="E479" s="262"/>
      <c r="F479" s="262"/>
      <c r="G479" s="262"/>
      <c r="H479" s="262"/>
      <c r="I479" s="262"/>
      <c r="J479" s="262"/>
      <c r="K479" s="262"/>
      <c r="L479" s="262"/>
      <c r="M479" s="262"/>
      <c r="N479" s="262"/>
      <c r="O479" s="262"/>
      <c r="P479" s="262"/>
      <c r="Q479" s="262"/>
      <c r="R479" s="262"/>
      <c r="S479" s="262"/>
      <c r="T479" s="262"/>
      <c r="U479" s="262"/>
      <c r="V479" s="262"/>
      <c r="W479" s="262"/>
      <c r="X479" s="262"/>
    </row>
    <row r="480" spans="1:24" ht="14.25" customHeight="1" x14ac:dyDescent="0.25">
      <c r="A480" s="262"/>
      <c r="B480" s="262"/>
      <c r="C480" s="262"/>
      <c r="D480" s="262"/>
      <c r="E480" s="262"/>
      <c r="F480" s="262"/>
      <c r="G480" s="262"/>
      <c r="H480" s="262"/>
      <c r="I480" s="262"/>
      <c r="J480" s="262"/>
      <c r="K480" s="262"/>
      <c r="L480" s="262"/>
      <c r="M480" s="262"/>
      <c r="N480" s="262"/>
      <c r="O480" s="262"/>
      <c r="P480" s="262"/>
      <c r="Q480" s="262"/>
      <c r="R480" s="262"/>
      <c r="S480" s="262"/>
      <c r="T480" s="262"/>
      <c r="U480" s="262"/>
      <c r="V480" s="262"/>
      <c r="W480" s="262"/>
      <c r="X480" s="262"/>
    </row>
    <row r="481" spans="1:24" ht="14.25" customHeight="1" x14ac:dyDescent="0.25">
      <c r="A481" s="262"/>
      <c r="B481" s="262"/>
      <c r="C481" s="262"/>
      <c r="D481" s="262"/>
      <c r="E481" s="262"/>
      <c r="F481" s="262"/>
      <c r="G481" s="262"/>
      <c r="H481" s="262"/>
      <c r="I481" s="262"/>
      <c r="J481" s="262"/>
      <c r="K481" s="262"/>
      <c r="L481" s="262"/>
      <c r="M481" s="262"/>
      <c r="N481" s="262"/>
      <c r="O481" s="262"/>
      <c r="P481" s="262"/>
      <c r="Q481" s="262"/>
      <c r="R481" s="262"/>
      <c r="S481" s="262"/>
      <c r="T481" s="262"/>
      <c r="U481" s="262"/>
      <c r="V481" s="262"/>
      <c r="W481" s="262"/>
      <c r="X481" s="262"/>
    </row>
    <row r="482" spans="1:24" ht="14.25" customHeight="1" x14ac:dyDescent="0.25">
      <c r="A482" s="262"/>
      <c r="B482" s="262"/>
      <c r="C482" s="262"/>
      <c r="D482" s="262"/>
      <c r="E482" s="262"/>
      <c r="F482" s="262"/>
      <c r="G482" s="262"/>
      <c r="H482" s="262"/>
      <c r="I482" s="262"/>
      <c r="J482" s="262"/>
      <c r="K482" s="262"/>
      <c r="L482" s="262"/>
      <c r="M482" s="262"/>
      <c r="N482" s="262"/>
      <c r="O482" s="262"/>
      <c r="P482" s="262"/>
      <c r="Q482" s="262"/>
      <c r="R482" s="262"/>
      <c r="S482" s="262"/>
      <c r="T482" s="262"/>
      <c r="U482" s="262"/>
      <c r="V482" s="262"/>
      <c r="W482" s="262"/>
      <c r="X482" s="262"/>
    </row>
    <row r="483" spans="1:24" ht="14.25" customHeight="1" x14ac:dyDescent="0.25">
      <c r="A483" s="262"/>
      <c r="B483" s="262"/>
      <c r="C483" s="262"/>
      <c r="D483" s="262"/>
      <c r="E483" s="262"/>
      <c r="F483" s="262"/>
      <c r="G483" s="262"/>
      <c r="H483" s="262"/>
      <c r="I483" s="262"/>
      <c r="J483" s="262"/>
      <c r="K483" s="262"/>
      <c r="L483" s="262"/>
      <c r="M483" s="262"/>
      <c r="N483" s="262"/>
      <c r="O483" s="262"/>
      <c r="P483" s="262"/>
      <c r="Q483" s="262"/>
      <c r="R483" s="262"/>
      <c r="S483" s="262"/>
      <c r="T483" s="262"/>
      <c r="U483" s="262"/>
      <c r="V483" s="262"/>
      <c r="W483" s="262"/>
      <c r="X483" s="262"/>
    </row>
    <row r="484" spans="1:24" ht="14.25" customHeight="1" x14ac:dyDescent="0.25">
      <c r="A484" s="262"/>
      <c r="B484" s="262"/>
      <c r="C484" s="262"/>
      <c r="D484" s="262"/>
      <c r="E484" s="262"/>
      <c r="F484" s="262"/>
      <c r="G484" s="262"/>
      <c r="H484" s="262"/>
      <c r="I484" s="262"/>
      <c r="J484" s="262"/>
      <c r="K484" s="262"/>
      <c r="L484" s="262"/>
      <c r="M484" s="262"/>
      <c r="N484" s="262"/>
      <c r="O484" s="262"/>
      <c r="P484" s="262"/>
      <c r="Q484" s="262"/>
      <c r="R484" s="262"/>
      <c r="S484" s="262"/>
      <c r="T484" s="262"/>
      <c r="U484" s="262"/>
      <c r="V484" s="262"/>
      <c r="W484" s="262"/>
      <c r="X484" s="262"/>
    </row>
    <row r="485" spans="1:24" ht="14.25" customHeight="1" x14ac:dyDescent="0.25">
      <c r="A485" s="262"/>
      <c r="B485" s="262"/>
      <c r="C485" s="262"/>
      <c r="D485" s="262"/>
      <c r="E485" s="262"/>
      <c r="F485" s="262"/>
      <c r="G485" s="262"/>
      <c r="H485" s="262"/>
      <c r="I485" s="262"/>
      <c r="J485" s="262"/>
      <c r="K485" s="262"/>
      <c r="L485" s="262"/>
      <c r="M485" s="262"/>
      <c r="N485" s="262"/>
      <c r="O485" s="262"/>
      <c r="P485" s="262"/>
      <c r="Q485" s="262"/>
      <c r="R485" s="262"/>
      <c r="S485" s="262"/>
      <c r="T485" s="262"/>
      <c r="U485" s="262"/>
      <c r="V485" s="262"/>
      <c r="W485" s="262"/>
      <c r="X485" s="262"/>
    </row>
    <row r="486" spans="1:24" ht="14.25" customHeight="1" x14ac:dyDescent="0.25">
      <c r="A486" s="262"/>
      <c r="B486" s="262"/>
      <c r="C486" s="262"/>
      <c r="D486" s="262"/>
      <c r="E486" s="262"/>
      <c r="F486" s="262"/>
      <c r="G486" s="262"/>
      <c r="H486" s="262"/>
      <c r="I486" s="262"/>
      <c r="J486" s="262"/>
      <c r="K486" s="262"/>
      <c r="L486" s="262"/>
      <c r="M486" s="262"/>
      <c r="N486" s="262"/>
      <c r="O486" s="262"/>
      <c r="P486" s="262"/>
      <c r="Q486" s="262"/>
      <c r="R486" s="262"/>
      <c r="S486" s="262"/>
      <c r="T486" s="262"/>
      <c r="U486" s="262"/>
      <c r="V486" s="262"/>
      <c r="W486" s="262"/>
      <c r="X486" s="262"/>
    </row>
    <row r="487" spans="1:24" ht="14.25" customHeight="1" x14ac:dyDescent="0.25">
      <c r="A487" s="262"/>
      <c r="B487" s="262"/>
      <c r="C487" s="262"/>
      <c r="D487" s="262"/>
      <c r="E487" s="262"/>
      <c r="F487" s="262"/>
      <c r="G487" s="262"/>
      <c r="H487" s="262"/>
      <c r="I487" s="262"/>
      <c r="J487" s="262"/>
      <c r="K487" s="262"/>
      <c r="L487" s="262"/>
      <c r="M487" s="262"/>
      <c r="N487" s="262"/>
      <c r="O487" s="262"/>
      <c r="P487" s="262"/>
      <c r="Q487" s="262"/>
      <c r="R487" s="262"/>
      <c r="S487" s="262"/>
      <c r="T487" s="262"/>
      <c r="U487" s="262"/>
      <c r="V487" s="262"/>
      <c r="W487" s="262"/>
      <c r="X487" s="262"/>
    </row>
    <row r="488" spans="1:24" ht="14.25" customHeight="1" x14ac:dyDescent="0.25">
      <c r="A488" s="262"/>
      <c r="B488" s="262"/>
      <c r="C488" s="262"/>
      <c r="D488" s="262"/>
      <c r="E488" s="262"/>
      <c r="F488" s="262"/>
      <c r="G488" s="262"/>
      <c r="H488" s="262"/>
      <c r="I488" s="262"/>
      <c r="J488" s="262"/>
      <c r="K488" s="262"/>
      <c r="L488" s="262"/>
      <c r="M488" s="262"/>
      <c r="N488" s="262"/>
      <c r="O488" s="262"/>
      <c r="P488" s="262"/>
      <c r="Q488" s="262"/>
      <c r="R488" s="262"/>
      <c r="S488" s="262"/>
      <c r="T488" s="262"/>
      <c r="U488" s="262"/>
      <c r="V488" s="262"/>
      <c r="W488" s="262"/>
      <c r="X488" s="262"/>
    </row>
    <row r="489" spans="1:24" ht="14.25" customHeight="1" x14ac:dyDescent="0.25">
      <c r="A489" s="262"/>
      <c r="B489" s="262"/>
      <c r="C489" s="262"/>
      <c r="D489" s="262"/>
      <c r="E489" s="262"/>
      <c r="F489" s="262"/>
      <c r="G489" s="262"/>
      <c r="H489" s="262"/>
      <c r="I489" s="262"/>
      <c r="J489" s="262"/>
      <c r="K489" s="262"/>
      <c r="L489" s="262"/>
      <c r="M489" s="262"/>
      <c r="N489" s="262"/>
      <c r="O489" s="262"/>
      <c r="P489" s="262"/>
      <c r="Q489" s="262"/>
      <c r="R489" s="262"/>
      <c r="S489" s="262"/>
      <c r="T489" s="262"/>
      <c r="U489" s="262"/>
      <c r="V489" s="262"/>
      <c r="W489" s="262"/>
      <c r="X489" s="262"/>
    </row>
    <row r="490" spans="1:24" ht="14.25" customHeight="1" x14ac:dyDescent="0.25">
      <c r="A490" s="262"/>
      <c r="B490" s="262"/>
      <c r="C490" s="262"/>
      <c r="D490" s="262"/>
      <c r="E490" s="262"/>
      <c r="F490" s="262"/>
      <c r="G490" s="262"/>
      <c r="H490" s="262"/>
      <c r="I490" s="262"/>
      <c r="J490" s="262"/>
      <c r="K490" s="262"/>
      <c r="L490" s="262"/>
      <c r="M490" s="262"/>
      <c r="N490" s="262"/>
      <c r="O490" s="262"/>
      <c r="P490" s="262"/>
      <c r="Q490" s="262"/>
      <c r="R490" s="262"/>
      <c r="S490" s="262"/>
      <c r="T490" s="262"/>
      <c r="U490" s="262"/>
      <c r="V490" s="262"/>
      <c r="W490" s="262"/>
      <c r="X490" s="262"/>
    </row>
    <row r="491" spans="1:24" ht="14.25" customHeight="1" x14ac:dyDescent="0.25">
      <c r="A491" s="262"/>
      <c r="B491" s="262"/>
      <c r="C491" s="262"/>
      <c r="D491" s="262"/>
      <c r="E491" s="262"/>
      <c r="F491" s="262"/>
      <c r="G491" s="262"/>
      <c r="H491" s="262"/>
      <c r="I491" s="262"/>
      <c r="J491" s="262"/>
      <c r="K491" s="262"/>
      <c r="L491" s="262"/>
      <c r="M491" s="262"/>
      <c r="N491" s="262"/>
      <c r="O491" s="262"/>
      <c r="P491" s="262"/>
      <c r="Q491" s="262"/>
      <c r="R491" s="262"/>
      <c r="S491" s="262"/>
      <c r="T491" s="262"/>
      <c r="U491" s="262"/>
      <c r="V491" s="262"/>
      <c r="W491" s="262"/>
      <c r="X491" s="262"/>
    </row>
    <row r="492" spans="1:24" ht="14.25" customHeight="1" x14ac:dyDescent="0.25">
      <c r="A492" s="262"/>
      <c r="B492" s="262"/>
      <c r="C492" s="262"/>
      <c r="D492" s="262"/>
      <c r="E492" s="262"/>
      <c r="F492" s="262"/>
      <c r="G492" s="262"/>
      <c r="H492" s="262"/>
      <c r="I492" s="262"/>
      <c r="J492" s="262"/>
      <c r="K492" s="262"/>
      <c r="L492" s="262"/>
      <c r="M492" s="262"/>
      <c r="N492" s="262"/>
      <c r="O492" s="262"/>
      <c r="P492" s="262"/>
      <c r="Q492" s="262"/>
      <c r="R492" s="262"/>
      <c r="S492" s="262"/>
      <c r="T492" s="262"/>
      <c r="U492" s="262"/>
      <c r="V492" s="262"/>
      <c r="W492" s="262"/>
      <c r="X492" s="262"/>
    </row>
    <row r="493" spans="1:24" ht="14.25" customHeight="1" x14ac:dyDescent="0.25">
      <c r="A493" s="262"/>
      <c r="B493" s="262"/>
      <c r="C493" s="262"/>
      <c r="D493" s="262"/>
      <c r="E493" s="262"/>
      <c r="F493" s="262"/>
      <c r="G493" s="262"/>
      <c r="H493" s="262"/>
      <c r="I493" s="262"/>
      <c r="J493" s="262"/>
      <c r="K493" s="262"/>
      <c r="L493" s="262"/>
      <c r="M493" s="262"/>
      <c r="N493" s="262"/>
      <c r="O493" s="262"/>
      <c r="P493" s="262"/>
      <c r="Q493" s="262"/>
      <c r="R493" s="262"/>
      <c r="S493" s="262"/>
      <c r="T493" s="262"/>
      <c r="U493" s="262"/>
      <c r="V493" s="262"/>
      <c r="W493" s="262"/>
      <c r="X493" s="262"/>
    </row>
    <row r="494" spans="1:24" ht="14.25" customHeight="1" x14ac:dyDescent="0.25">
      <c r="A494" s="262"/>
      <c r="B494" s="262"/>
      <c r="C494" s="262"/>
      <c r="D494" s="262"/>
      <c r="E494" s="262"/>
      <c r="F494" s="262"/>
      <c r="G494" s="262"/>
      <c r="H494" s="262"/>
      <c r="I494" s="262"/>
      <c r="J494" s="262"/>
      <c r="K494" s="262"/>
      <c r="L494" s="262"/>
      <c r="M494" s="262"/>
      <c r="N494" s="262"/>
      <c r="O494" s="262"/>
      <c r="P494" s="262"/>
      <c r="Q494" s="262"/>
      <c r="R494" s="262"/>
      <c r="S494" s="262"/>
      <c r="T494" s="262"/>
      <c r="U494" s="262"/>
      <c r="V494" s="262"/>
      <c r="W494" s="262"/>
      <c r="X494" s="262"/>
    </row>
    <row r="495" spans="1:24" ht="14.25" customHeight="1" x14ac:dyDescent="0.25">
      <c r="A495" s="262"/>
      <c r="B495" s="262"/>
      <c r="C495" s="262"/>
      <c r="D495" s="262"/>
      <c r="E495" s="262"/>
      <c r="F495" s="262"/>
      <c r="G495" s="262"/>
      <c r="H495" s="262"/>
      <c r="I495" s="262"/>
      <c r="J495" s="262"/>
      <c r="K495" s="262"/>
      <c r="L495" s="262"/>
      <c r="M495" s="262"/>
      <c r="N495" s="262"/>
      <c r="O495" s="262"/>
      <c r="P495" s="262"/>
      <c r="Q495" s="262"/>
      <c r="R495" s="262"/>
      <c r="S495" s="262"/>
      <c r="T495" s="262"/>
      <c r="U495" s="262"/>
      <c r="V495" s="262"/>
      <c r="W495" s="262"/>
      <c r="X495" s="262"/>
    </row>
    <row r="496" spans="1:24" ht="14.25" customHeight="1" x14ac:dyDescent="0.25">
      <c r="A496" s="262"/>
      <c r="B496" s="262"/>
      <c r="C496" s="262"/>
      <c r="D496" s="262"/>
      <c r="E496" s="262"/>
      <c r="F496" s="262"/>
      <c r="G496" s="262"/>
      <c r="H496" s="262"/>
      <c r="I496" s="262"/>
      <c r="J496" s="262"/>
      <c r="K496" s="262"/>
      <c r="L496" s="262"/>
      <c r="M496" s="262"/>
      <c r="N496" s="262"/>
      <c r="O496" s="262"/>
      <c r="P496" s="262"/>
      <c r="Q496" s="262"/>
      <c r="R496" s="262"/>
      <c r="S496" s="262"/>
      <c r="T496" s="262"/>
      <c r="U496" s="262"/>
      <c r="V496" s="262"/>
      <c r="W496" s="262"/>
      <c r="X496" s="262"/>
    </row>
    <row r="497" spans="1:24" ht="14.25" customHeight="1" x14ac:dyDescent="0.25">
      <c r="A497" s="262"/>
      <c r="B497" s="262"/>
      <c r="C497" s="262"/>
      <c r="D497" s="262"/>
      <c r="E497" s="262"/>
      <c r="F497" s="262"/>
      <c r="G497" s="262"/>
      <c r="H497" s="262"/>
      <c r="I497" s="262"/>
      <c r="J497" s="262"/>
      <c r="K497" s="262"/>
      <c r="L497" s="262"/>
      <c r="M497" s="262"/>
      <c r="N497" s="262"/>
      <c r="O497" s="262"/>
      <c r="P497" s="262"/>
      <c r="Q497" s="262"/>
      <c r="R497" s="262"/>
      <c r="S497" s="262"/>
      <c r="T497" s="262"/>
      <c r="U497" s="262"/>
      <c r="V497" s="262"/>
      <c r="W497" s="262"/>
      <c r="X497" s="262"/>
    </row>
    <row r="498" spans="1:24" ht="14.25" customHeight="1" x14ac:dyDescent="0.25">
      <c r="A498" s="262"/>
      <c r="B498" s="262"/>
      <c r="C498" s="262"/>
      <c r="D498" s="262"/>
      <c r="E498" s="262"/>
      <c r="F498" s="262"/>
      <c r="G498" s="262"/>
      <c r="H498" s="262"/>
      <c r="I498" s="262"/>
      <c r="J498" s="262"/>
      <c r="K498" s="262"/>
      <c r="L498" s="262"/>
      <c r="M498" s="262"/>
      <c r="N498" s="262"/>
      <c r="O498" s="262"/>
      <c r="P498" s="262"/>
      <c r="Q498" s="262"/>
      <c r="R498" s="262"/>
      <c r="S498" s="262"/>
      <c r="T498" s="262"/>
      <c r="U498" s="262"/>
      <c r="V498" s="262"/>
      <c r="W498" s="262"/>
      <c r="X498" s="262"/>
    </row>
    <row r="499" spans="1:24" ht="14.25" customHeight="1" x14ac:dyDescent="0.25">
      <c r="A499" s="262"/>
      <c r="B499" s="262"/>
      <c r="C499" s="262"/>
      <c r="D499" s="262"/>
      <c r="E499" s="262"/>
      <c r="F499" s="262"/>
      <c r="G499" s="262"/>
      <c r="H499" s="262"/>
      <c r="I499" s="262"/>
      <c r="J499" s="262"/>
      <c r="K499" s="262"/>
      <c r="L499" s="262"/>
      <c r="M499" s="262"/>
      <c r="N499" s="262"/>
      <c r="O499" s="262"/>
      <c r="P499" s="262"/>
      <c r="Q499" s="262"/>
      <c r="R499" s="262"/>
      <c r="S499" s="262"/>
      <c r="T499" s="262"/>
      <c r="U499" s="262"/>
      <c r="V499" s="262"/>
      <c r="W499" s="262"/>
      <c r="X499" s="262"/>
    </row>
    <row r="500" spans="1:24" ht="14.25" customHeight="1" x14ac:dyDescent="0.25">
      <c r="A500" s="262"/>
      <c r="B500" s="262"/>
      <c r="C500" s="262"/>
      <c r="D500" s="262"/>
      <c r="E500" s="262"/>
      <c r="F500" s="262"/>
      <c r="G500" s="262"/>
      <c r="H500" s="262"/>
      <c r="I500" s="262"/>
      <c r="J500" s="262"/>
      <c r="K500" s="262"/>
      <c r="L500" s="262"/>
      <c r="M500" s="262"/>
      <c r="N500" s="262"/>
      <c r="O500" s="262"/>
      <c r="P500" s="262"/>
      <c r="Q500" s="262"/>
      <c r="R500" s="262"/>
      <c r="S500" s="262"/>
      <c r="T500" s="262"/>
      <c r="U500" s="262"/>
      <c r="V500" s="262"/>
      <c r="W500" s="262"/>
      <c r="X500" s="262"/>
    </row>
    <row r="501" spans="1:24" ht="14.25" customHeight="1" x14ac:dyDescent="0.25">
      <c r="A501" s="262"/>
      <c r="B501" s="262"/>
      <c r="C501" s="262"/>
      <c r="D501" s="262"/>
      <c r="E501" s="262"/>
      <c r="F501" s="262"/>
      <c r="G501" s="262"/>
      <c r="H501" s="262"/>
      <c r="I501" s="262"/>
      <c r="J501" s="262"/>
      <c r="K501" s="262"/>
      <c r="L501" s="262"/>
      <c r="M501" s="262"/>
      <c r="N501" s="262"/>
      <c r="O501" s="262"/>
      <c r="P501" s="262"/>
      <c r="Q501" s="262"/>
      <c r="R501" s="262"/>
      <c r="S501" s="262"/>
      <c r="T501" s="262"/>
      <c r="U501" s="262"/>
      <c r="V501" s="262"/>
      <c r="W501" s="262"/>
      <c r="X501" s="262"/>
    </row>
    <row r="502" spans="1:24" ht="14.25" customHeight="1" x14ac:dyDescent="0.25">
      <c r="A502" s="262"/>
      <c r="B502" s="262"/>
      <c r="C502" s="262"/>
      <c r="D502" s="262"/>
      <c r="E502" s="262"/>
      <c r="F502" s="262"/>
      <c r="G502" s="262"/>
      <c r="H502" s="262"/>
      <c r="I502" s="262"/>
      <c r="J502" s="262"/>
      <c r="K502" s="262"/>
      <c r="L502" s="262"/>
      <c r="M502" s="262"/>
      <c r="N502" s="262"/>
      <c r="O502" s="262"/>
      <c r="P502" s="262"/>
      <c r="Q502" s="262"/>
      <c r="R502" s="262"/>
      <c r="S502" s="262"/>
      <c r="T502" s="262"/>
      <c r="U502" s="262"/>
      <c r="V502" s="262"/>
      <c r="W502" s="262"/>
      <c r="X502" s="262"/>
    </row>
    <row r="503" spans="1:24" ht="14.25" customHeight="1" x14ac:dyDescent="0.25">
      <c r="A503" s="262"/>
      <c r="B503" s="262"/>
      <c r="C503" s="262"/>
      <c r="D503" s="262"/>
      <c r="E503" s="262"/>
      <c r="F503" s="262"/>
      <c r="G503" s="262"/>
      <c r="H503" s="262"/>
      <c r="I503" s="262"/>
      <c r="J503" s="262"/>
      <c r="K503" s="262"/>
      <c r="L503" s="262"/>
      <c r="M503" s="262"/>
      <c r="N503" s="262"/>
      <c r="O503" s="262"/>
      <c r="P503" s="262"/>
      <c r="Q503" s="262"/>
      <c r="R503" s="262"/>
      <c r="S503" s="262"/>
      <c r="T503" s="262"/>
      <c r="U503" s="262"/>
      <c r="V503" s="262"/>
      <c r="W503" s="262"/>
      <c r="X503" s="262"/>
    </row>
    <row r="504" spans="1:24" ht="14.25" customHeight="1" x14ac:dyDescent="0.25">
      <c r="A504" s="262"/>
      <c r="B504" s="262"/>
      <c r="C504" s="262"/>
      <c r="D504" s="262"/>
      <c r="E504" s="262"/>
      <c r="F504" s="262"/>
      <c r="G504" s="262"/>
      <c r="H504" s="262"/>
      <c r="I504" s="262"/>
      <c r="J504" s="262"/>
      <c r="K504" s="262"/>
      <c r="L504" s="262"/>
      <c r="M504" s="262"/>
      <c r="N504" s="262"/>
      <c r="O504" s="262"/>
      <c r="P504" s="262"/>
      <c r="Q504" s="262"/>
      <c r="R504" s="262"/>
      <c r="S504" s="262"/>
      <c r="T504" s="262"/>
      <c r="U504" s="262"/>
      <c r="V504" s="262"/>
      <c r="W504" s="262"/>
      <c r="X504" s="262"/>
    </row>
    <row r="505" spans="1:24" ht="14.25" customHeight="1" x14ac:dyDescent="0.25">
      <c r="A505" s="262"/>
      <c r="B505" s="262"/>
      <c r="C505" s="262"/>
      <c r="D505" s="262"/>
      <c r="E505" s="262"/>
      <c r="F505" s="262"/>
      <c r="G505" s="262"/>
      <c r="H505" s="262"/>
      <c r="I505" s="262"/>
      <c r="J505" s="262"/>
      <c r="K505" s="262"/>
      <c r="L505" s="262"/>
      <c r="M505" s="262"/>
      <c r="N505" s="262"/>
      <c r="O505" s="262"/>
      <c r="P505" s="262"/>
      <c r="Q505" s="262"/>
      <c r="R505" s="262"/>
      <c r="S505" s="262"/>
      <c r="T505" s="262"/>
      <c r="U505" s="262"/>
      <c r="V505" s="262"/>
      <c r="W505" s="262"/>
      <c r="X505" s="262"/>
    </row>
    <row r="506" spans="1:24" ht="14.25" customHeight="1" x14ac:dyDescent="0.25">
      <c r="A506" s="262"/>
      <c r="B506" s="262"/>
      <c r="C506" s="262"/>
      <c r="D506" s="262"/>
      <c r="E506" s="262"/>
      <c r="F506" s="262"/>
      <c r="G506" s="262"/>
      <c r="H506" s="262"/>
      <c r="I506" s="262"/>
      <c r="J506" s="262"/>
      <c r="K506" s="262"/>
      <c r="L506" s="262"/>
      <c r="M506" s="262"/>
      <c r="N506" s="262"/>
      <c r="O506" s="262"/>
      <c r="P506" s="262"/>
      <c r="Q506" s="262"/>
      <c r="R506" s="262"/>
      <c r="S506" s="262"/>
      <c r="T506" s="262"/>
      <c r="U506" s="262"/>
      <c r="V506" s="262"/>
      <c r="W506" s="262"/>
      <c r="X506" s="262"/>
    </row>
    <row r="507" spans="1:24" ht="14.25" customHeight="1" x14ac:dyDescent="0.25">
      <c r="A507" s="262"/>
      <c r="B507" s="262"/>
      <c r="C507" s="262"/>
      <c r="D507" s="262"/>
      <c r="E507" s="262"/>
      <c r="F507" s="262"/>
      <c r="G507" s="262"/>
      <c r="H507" s="262"/>
      <c r="I507" s="262"/>
      <c r="J507" s="262"/>
      <c r="K507" s="262"/>
      <c r="L507" s="262"/>
      <c r="M507" s="262"/>
      <c r="N507" s="262"/>
      <c r="O507" s="262"/>
      <c r="P507" s="262"/>
      <c r="Q507" s="262"/>
      <c r="R507" s="262"/>
      <c r="S507" s="262"/>
      <c r="T507" s="262"/>
      <c r="U507" s="262"/>
      <c r="V507" s="262"/>
      <c r="W507" s="262"/>
      <c r="X507" s="262"/>
    </row>
    <row r="508" spans="1:24" ht="14.25" customHeight="1" x14ac:dyDescent="0.25">
      <c r="A508" s="262"/>
      <c r="B508" s="262"/>
      <c r="C508" s="262"/>
      <c r="D508" s="262"/>
      <c r="E508" s="262"/>
      <c r="F508" s="262"/>
      <c r="G508" s="262"/>
      <c r="H508" s="262"/>
      <c r="I508" s="262"/>
      <c r="J508" s="262"/>
      <c r="K508" s="262"/>
      <c r="L508" s="262"/>
      <c r="M508" s="262"/>
      <c r="N508" s="262"/>
      <c r="O508" s="262"/>
      <c r="P508" s="262"/>
      <c r="Q508" s="262"/>
      <c r="R508" s="262"/>
      <c r="S508" s="262"/>
      <c r="T508" s="262"/>
      <c r="U508" s="262"/>
      <c r="V508" s="262"/>
      <c r="W508" s="262"/>
      <c r="X508" s="262"/>
    </row>
    <row r="509" spans="1:24" ht="14.25" customHeight="1" x14ac:dyDescent="0.25">
      <c r="A509" s="262"/>
      <c r="B509" s="262"/>
      <c r="C509" s="262"/>
      <c r="D509" s="262"/>
      <c r="E509" s="262"/>
      <c r="F509" s="262"/>
      <c r="G509" s="262"/>
      <c r="H509" s="262"/>
      <c r="I509" s="262"/>
      <c r="J509" s="262"/>
      <c r="K509" s="262"/>
      <c r="L509" s="262"/>
      <c r="M509" s="262"/>
      <c r="N509" s="262"/>
      <c r="O509" s="262"/>
      <c r="P509" s="262"/>
      <c r="Q509" s="262"/>
      <c r="R509" s="262"/>
      <c r="S509" s="262"/>
      <c r="T509" s="262"/>
      <c r="U509" s="262"/>
      <c r="V509" s="262"/>
      <c r="W509" s="262"/>
      <c r="X509" s="262"/>
    </row>
    <row r="510" spans="1:24" ht="14.25" customHeight="1" x14ac:dyDescent="0.25">
      <c r="A510" s="262"/>
      <c r="B510" s="262"/>
      <c r="C510" s="262"/>
      <c r="D510" s="262"/>
      <c r="E510" s="262"/>
      <c r="F510" s="262"/>
      <c r="G510" s="262"/>
      <c r="H510" s="262"/>
      <c r="I510" s="262"/>
      <c r="J510" s="262"/>
      <c r="K510" s="262"/>
      <c r="L510" s="262"/>
      <c r="M510" s="262"/>
      <c r="N510" s="262"/>
      <c r="O510" s="262"/>
      <c r="P510" s="262"/>
      <c r="Q510" s="262"/>
      <c r="R510" s="262"/>
      <c r="S510" s="262"/>
      <c r="T510" s="262"/>
      <c r="U510" s="262"/>
      <c r="V510" s="262"/>
      <c r="W510" s="262"/>
      <c r="X510" s="262"/>
    </row>
    <row r="511" spans="1:24" ht="14.25" customHeight="1" x14ac:dyDescent="0.25">
      <c r="A511" s="262"/>
      <c r="B511" s="262"/>
      <c r="C511" s="262"/>
      <c r="D511" s="262"/>
      <c r="E511" s="262"/>
      <c r="F511" s="262"/>
      <c r="G511" s="262"/>
      <c r="H511" s="262"/>
      <c r="I511" s="262"/>
      <c r="J511" s="262"/>
      <c r="K511" s="262"/>
      <c r="L511" s="262"/>
      <c r="M511" s="262"/>
      <c r="N511" s="262"/>
      <c r="O511" s="262"/>
      <c r="P511" s="262"/>
      <c r="Q511" s="262"/>
      <c r="R511" s="262"/>
      <c r="S511" s="262"/>
      <c r="T511" s="262"/>
      <c r="U511" s="262"/>
      <c r="V511" s="262"/>
      <c r="W511" s="262"/>
      <c r="X511" s="262"/>
    </row>
    <row r="512" spans="1:24" ht="14.25" customHeight="1" x14ac:dyDescent="0.25">
      <c r="A512" s="262"/>
      <c r="B512" s="262"/>
      <c r="C512" s="262"/>
      <c r="D512" s="262"/>
      <c r="E512" s="262"/>
      <c r="F512" s="262"/>
      <c r="G512" s="262"/>
      <c r="H512" s="262"/>
      <c r="I512" s="262"/>
      <c r="J512" s="262"/>
      <c r="K512" s="262"/>
      <c r="L512" s="262"/>
      <c r="M512" s="262"/>
      <c r="N512" s="262"/>
      <c r="O512" s="262"/>
      <c r="P512" s="262"/>
      <c r="Q512" s="262"/>
      <c r="R512" s="262"/>
      <c r="S512" s="262"/>
      <c r="T512" s="262"/>
      <c r="U512" s="262"/>
      <c r="V512" s="262"/>
      <c r="W512" s="262"/>
      <c r="X512" s="262"/>
    </row>
    <row r="513" spans="1:24" ht="14.25" customHeight="1" x14ac:dyDescent="0.25">
      <c r="A513" s="262"/>
      <c r="B513" s="262"/>
      <c r="C513" s="262"/>
      <c r="D513" s="262"/>
      <c r="E513" s="262"/>
      <c r="F513" s="262"/>
      <c r="G513" s="262"/>
      <c r="H513" s="262"/>
      <c r="I513" s="262"/>
      <c r="J513" s="262"/>
      <c r="K513" s="262"/>
      <c r="L513" s="262"/>
      <c r="M513" s="262"/>
      <c r="N513" s="262"/>
      <c r="O513" s="262"/>
      <c r="P513" s="262"/>
      <c r="Q513" s="262"/>
      <c r="R513" s="262"/>
      <c r="S513" s="262"/>
      <c r="T513" s="262"/>
      <c r="U513" s="262"/>
      <c r="V513" s="262"/>
      <c r="W513" s="262"/>
      <c r="X513" s="262"/>
    </row>
    <row r="514" spans="1:24" ht="14.25" customHeight="1" x14ac:dyDescent="0.25">
      <c r="A514" s="262"/>
      <c r="B514" s="262"/>
      <c r="C514" s="262"/>
      <c r="D514" s="262"/>
      <c r="E514" s="262"/>
      <c r="F514" s="262"/>
      <c r="G514" s="262"/>
      <c r="H514" s="262"/>
      <c r="I514" s="262"/>
      <c r="J514" s="262"/>
      <c r="K514" s="262"/>
      <c r="L514" s="262"/>
      <c r="M514" s="262"/>
      <c r="N514" s="262"/>
      <c r="O514" s="262"/>
      <c r="P514" s="262"/>
      <c r="Q514" s="262"/>
      <c r="R514" s="262"/>
      <c r="S514" s="262"/>
      <c r="T514" s="262"/>
      <c r="U514" s="262"/>
      <c r="V514" s="262"/>
      <c r="W514" s="262"/>
      <c r="X514" s="262"/>
    </row>
    <row r="515" spans="1:24" ht="14.25" customHeight="1" x14ac:dyDescent="0.25">
      <c r="A515" s="262"/>
      <c r="B515" s="262"/>
      <c r="C515" s="262"/>
      <c r="D515" s="262"/>
      <c r="E515" s="262"/>
      <c r="F515" s="262"/>
      <c r="G515" s="262"/>
      <c r="H515" s="262"/>
      <c r="I515" s="262"/>
      <c r="J515" s="262"/>
      <c r="K515" s="262"/>
      <c r="L515" s="262"/>
      <c r="M515" s="262"/>
      <c r="N515" s="262"/>
      <c r="O515" s="262"/>
      <c r="P515" s="262"/>
      <c r="Q515" s="262"/>
      <c r="R515" s="262"/>
      <c r="S515" s="262"/>
      <c r="T515" s="262"/>
      <c r="U515" s="262"/>
      <c r="V515" s="262"/>
      <c r="W515" s="262"/>
      <c r="X515" s="262"/>
    </row>
    <row r="516" spans="1:24" ht="14.25" customHeight="1" x14ac:dyDescent="0.25">
      <c r="A516" s="262"/>
      <c r="B516" s="262"/>
      <c r="C516" s="262"/>
      <c r="D516" s="262"/>
      <c r="E516" s="262"/>
      <c r="F516" s="262"/>
      <c r="G516" s="262"/>
      <c r="H516" s="262"/>
      <c r="I516" s="262"/>
      <c r="J516" s="262"/>
      <c r="K516" s="262"/>
      <c r="L516" s="262"/>
      <c r="M516" s="262"/>
      <c r="N516" s="262"/>
      <c r="O516" s="262"/>
      <c r="P516" s="262"/>
      <c r="Q516" s="262"/>
      <c r="R516" s="262"/>
      <c r="S516" s="262"/>
      <c r="T516" s="262"/>
      <c r="U516" s="262"/>
      <c r="V516" s="262"/>
      <c r="W516" s="262"/>
      <c r="X516" s="262"/>
    </row>
    <row r="517" spans="1:24" ht="14.25" customHeight="1" x14ac:dyDescent="0.25">
      <c r="A517" s="262"/>
      <c r="B517" s="262"/>
      <c r="C517" s="262"/>
      <c r="D517" s="262"/>
      <c r="E517" s="262"/>
      <c r="F517" s="262"/>
      <c r="G517" s="262"/>
      <c r="H517" s="262"/>
      <c r="I517" s="262"/>
      <c r="J517" s="262"/>
      <c r="K517" s="262"/>
      <c r="L517" s="262"/>
      <c r="M517" s="262"/>
      <c r="N517" s="262"/>
      <c r="O517" s="262"/>
      <c r="P517" s="262"/>
      <c r="Q517" s="262"/>
      <c r="R517" s="262"/>
      <c r="S517" s="262"/>
      <c r="T517" s="262"/>
      <c r="U517" s="262"/>
      <c r="V517" s="262"/>
      <c r="W517" s="262"/>
      <c r="X517" s="262"/>
    </row>
    <row r="518" spans="1:24" ht="14.25" customHeight="1" x14ac:dyDescent="0.25">
      <c r="A518" s="262"/>
      <c r="B518" s="262"/>
      <c r="C518" s="262"/>
      <c r="D518" s="262"/>
      <c r="E518" s="262"/>
      <c r="F518" s="262"/>
      <c r="G518" s="262"/>
      <c r="H518" s="262"/>
      <c r="I518" s="262"/>
      <c r="J518" s="262"/>
      <c r="K518" s="262"/>
      <c r="L518" s="262"/>
      <c r="M518" s="262"/>
      <c r="N518" s="262"/>
      <c r="O518" s="262"/>
      <c r="P518" s="262"/>
      <c r="Q518" s="262"/>
      <c r="R518" s="262"/>
      <c r="S518" s="262"/>
      <c r="T518" s="262"/>
      <c r="U518" s="262"/>
      <c r="V518" s="262"/>
      <c r="W518" s="262"/>
      <c r="X518" s="262"/>
    </row>
    <row r="519" spans="1:24" ht="14.25" customHeight="1" x14ac:dyDescent="0.25">
      <c r="A519" s="262"/>
      <c r="B519" s="262"/>
      <c r="C519" s="262"/>
      <c r="D519" s="262"/>
      <c r="E519" s="262"/>
      <c r="F519" s="262"/>
      <c r="G519" s="262"/>
      <c r="H519" s="262"/>
      <c r="I519" s="262"/>
      <c r="J519" s="262"/>
      <c r="K519" s="262"/>
      <c r="L519" s="262"/>
      <c r="M519" s="262"/>
      <c r="N519" s="262"/>
      <c r="O519" s="262"/>
      <c r="P519" s="262"/>
      <c r="Q519" s="262"/>
      <c r="R519" s="262"/>
      <c r="S519" s="262"/>
      <c r="T519" s="262"/>
      <c r="U519" s="262"/>
      <c r="V519" s="262"/>
      <c r="W519" s="262"/>
      <c r="X519" s="262"/>
    </row>
    <row r="520" spans="1:24" ht="14.25" customHeight="1" x14ac:dyDescent="0.25">
      <c r="A520" s="262"/>
      <c r="B520" s="262"/>
      <c r="C520" s="262"/>
      <c r="D520" s="262"/>
      <c r="E520" s="262"/>
      <c r="F520" s="262"/>
      <c r="G520" s="262"/>
      <c r="H520" s="262"/>
      <c r="I520" s="262"/>
      <c r="J520" s="262"/>
      <c r="K520" s="262"/>
      <c r="L520" s="262"/>
      <c r="M520" s="262"/>
      <c r="N520" s="262"/>
      <c r="O520" s="262"/>
      <c r="P520" s="262"/>
      <c r="Q520" s="262"/>
      <c r="R520" s="262"/>
      <c r="S520" s="262"/>
      <c r="T520" s="262"/>
      <c r="U520" s="262"/>
      <c r="V520" s="262"/>
      <c r="W520" s="262"/>
      <c r="X520" s="262"/>
    </row>
    <row r="521" spans="1:24" ht="14.25" customHeight="1" x14ac:dyDescent="0.25">
      <c r="A521" s="262"/>
      <c r="B521" s="262"/>
      <c r="C521" s="262"/>
      <c r="D521" s="262"/>
      <c r="E521" s="262"/>
      <c r="F521" s="262"/>
      <c r="G521" s="262"/>
      <c r="H521" s="262"/>
      <c r="I521" s="262"/>
      <c r="J521" s="262"/>
      <c r="K521" s="262"/>
      <c r="L521" s="262"/>
      <c r="M521" s="262"/>
      <c r="N521" s="262"/>
      <c r="O521" s="262"/>
      <c r="P521" s="262"/>
      <c r="Q521" s="262"/>
      <c r="R521" s="262"/>
      <c r="S521" s="262"/>
      <c r="T521" s="262"/>
      <c r="U521" s="262"/>
      <c r="V521" s="262"/>
      <c r="W521" s="262"/>
      <c r="X521" s="262"/>
    </row>
    <row r="522" spans="1:24" ht="14.25" customHeight="1" x14ac:dyDescent="0.25">
      <c r="A522" s="262"/>
      <c r="B522" s="262"/>
      <c r="C522" s="262"/>
      <c r="D522" s="262"/>
      <c r="E522" s="262"/>
      <c r="F522" s="262"/>
      <c r="G522" s="262"/>
      <c r="H522" s="262"/>
      <c r="I522" s="262"/>
      <c r="J522" s="262"/>
      <c r="K522" s="262"/>
      <c r="L522" s="262"/>
      <c r="M522" s="262"/>
      <c r="N522" s="262"/>
      <c r="O522" s="262"/>
      <c r="P522" s="262"/>
      <c r="Q522" s="262"/>
      <c r="R522" s="262"/>
      <c r="S522" s="262"/>
      <c r="T522" s="262"/>
      <c r="U522" s="262"/>
      <c r="V522" s="262"/>
      <c r="W522" s="262"/>
      <c r="X522" s="262"/>
    </row>
    <row r="523" spans="1:24" ht="14.25" customHeight="1" x14ac:dyDescent="0.25">
      <c r="A523" s="262"/>
      <c r="B523" s="262"/>
      <c r="C523" s="262"/>
      <c r="D523" s="262"/>
      <c r="E523" s="262"/>
      <c r="F523" s="262"/>
      <c r="G523" s="262"/>
      <c r="H523" s="262"/>
      <c r="I523" s="262"/>
      <c r="J523" s="262"/>
      <c r="K523" s="262"/>
      <c r="L523" s="262"/>
      <c r="M523" s="262"/>
      <c r="N523" s="262"/>
      <c r="O523" s="262"/>
      <c r="P523" s="262"/>
      <c r="Q523" s="262"/>
      <c r="R523" s="262"/>
      <c r="S523" s="262"/>
      <c r="T523" s="262"/>
      <c r="U523" s="262"/>
      <c r="V523" s="262"/>
      <c r="W523" s="262"/>
      <c r="X523" s="262"/>
    </row>
    <row r="524" spans="1:24" ht="14.25" customHeight="1" x14ac:dyDescent="0.25">
      <c r="A524" s="262"/>
      <c r="B524" s="262"/>
      <c r="C524" s="262"/>
      <c r="D524" s="262"/>
      <c r="E524" s="262"/>
      <c r="F524" s="262"/>
      <c r="G524" s="262"/>
      <c r="H524" s="262"/>
      <c r="I524" s="262"/>
      <c r="J524" s="262"/>
      <c r="K524" s="262"/>
      <c r="L524" s="262"/>
      <c r="M524" s="262"/>
      <c r="N524" s="262"/>
      <c r="O524" s="262"/>
      <c r="P524" s="262"/>
      <c r="Q524" s="262"/>
      <c r="R524" s="262"/>
      <c r="S524" s="262"/>
      <c r="T524" s="262"/>
      <c r="U524" s="262"/>
      <c r="V524" s="262"/>
      <c r="W524" s="262"/>
      <c r="X524" s="262"/>
    </row>
    <row r="525" spans="1:24" ht="14.25" customHeight="1" x14ac:dyDescent="0.25">
      <c r="A525" s="262"/>
      <c r="B525" s="262"/>
      <c r="C525" s="262"/>
      <c r="D525" s="262"/>
      <c r="E525" s="262"/>
      <c r="F525" s="262"/>
      <c r="G525" s="262"/>
      <c r="H525" s="262"/>
      <c r="I525" s="262"/>
      <c r="J525" s="262"/>
      <c r="K525" s="262"/>
      <c r="L525" s="262"/>
      <c r="M525" s="262"/>
      <c r="N525" s="262"/>
      <c r="O525" s="262"/>
      <c r="P525" s="262"/>
      <c r="Q525" s="262"/>
      <c r="R525" s="262"/>
      <c r="S525" s="262"/>
      <c r="T525" s="262"/>
      <c r="U525" s="262"/>
      <c r="V525" s="262"/>
      <c r="W525" s="262"/>
      <c r="X525" s="262"/>
    </row>
    <row r="526" spans="1:24" ht="14.25" customHeight="1" x14ac:dyDescent="0.25">
      <c r="A526" s="262"/>
      <c r="B526" s="262"/>
      <c r="C526" s="262"/>
      <c r="D526" s="262"/>
      <c r="E526" s="262"/>
      <c r="F526" s="262"/>
      <c r="G526" s="262"/>
      <c r="H526" s="262"/>
      <c r="I526" s="262"/>
      <c r="J526" s="262"/>
      <c r="K526" s="262"/>
      <c r="L526" s="262"/>
      <c r="M526" s="262"/>
      <c r="N526" s="262"/>
      <c r="O526" s="262"/>
      <c r="P526" s="262"/>
      <c r="Q526" s="262"/>
      <c r="R526" s="262"/>
      <c r="S526" s="262"/>
      <c r="T526" s="262"/>
      <c r="U526" s="262"/>
      <c r="V526" s="262"/>
      <c r="W526" s="262"/>
      <c r="X526" s="262"/>
    </row>
    <row r="527" spans="1:24" ht="14.25" customHeight="1" x14ac:dyDescent="0.25">
      <c r="A527" s="262"/>
      <c r="B527" s="262"/>
      <c r="C527" s="262"/>
      <c r="D527" s="262"/>
      <c r="E527" s="262"/>
      <c r="F527" s="262"/>
      <c r="G527" s="262"/>
      <c r="H527" s="262"/>
      <c r="I527" s="262"/>
      <c r="J527" s="262"/>
      <c r="K527" s="262"/>
      <c r="L527" s="262"/>
      <c r="M527" s="262"/>
      <c r="N527" s="262"/>
      <c r="O527" s="262"/>
      <c r="P527" s="262"/>
      <c r="Q527" s="262"/>
      <c r="R527" s="262"/>
      <c r="S527" s="262"/>
      <c r="T527" s="262"/>
      <c r="U527" s="262"/>
      <c r="V527" s="262"/>
      <c r="W527" s="262"/>
      <c r="X527" s="262"/>
    </row>
    <row r="528" spans="1:24" ht="14.25" customHeight="1" x14ac:dyDescent="0.25">
      <c r="A528" s="262"/>
      <c r="B528" s="262"/>
      <c r="C528" s="262"/>
      <c r="D528" s="262"/>
      <c r="E528" s="262"/>
      <c r="F528" s="262"/>
      <c r="G528" s="262"/>
      <c r="H528" s="262"/>
      <c r="I528" s="262"/>
      <c r="J528" s="262"/>
      <c r="K528" s="262"/>
      <c r="L528" s="262"/>
      <c r="M528" s="262"/>
      <c r="N528" s="262"/>
      <c r="O528" s="262"/>
      <c r="P528" s="262"/>
      <c r="Q528" s="262"/>
      <c r="R528" s="262"/>
      <c r="S528" s="262"/>
      <c r="T528" s="262"/>
      <c r="U528" s="262"/>
      <c r="V528" s="262"/>
      <c r="W528" s="262"/>
      <c r="X528" s="262"/>
    </row>
    <row r="529" spans="1:24" ht="14.25" customHeight="1" x14ac:dyDescent="0.25">
      <c r="A529" s="262"/>
      <c r="B529" s="262"/>
      <c r="C529" s="262"/>
      <c r="D529" s="262"/>
      <c r="E529" s="262"/>
      <c r="F529" s="262"/>
      <c r="G529" s="262"/>
      <c r="H529" s="262"/>
      <c r="I529" s="262"/>
      <c r="J529" s="262"/>
      <c r="K529" s="262"/>
      <c r="L529" s="262"/>
      <c r="M529" s="262"/>
      <c r="N529" s="262"/>
      <c r="O529" s="262"/>
      <c r="P529" s="262"/>
      <c r="Q529" s="262"/>
      <c r="R529" s="262"/>
      <c r="S529" s="262"/>
      <c r="T529" s="262"/>
      <c r="U529" s="262"/>
      <c r="V529" s="262"/>
      <c r="W529" s="262"/>
      <c r="X529" s="262"/>
    </row>
    <row r="530" spans="1:24" ht="14.25" customHeight="1" x14ac:dyDescent="0.25">
      <c r="A530" s="262"/>
      <c r="B530" s="262"/>
      <c r="C530" s="262"/>
      <c r="D530" s="262"/>
      <c r="E530" s="262"/>
      <c r="F530" s="262"/>
      <c r="G530" s="262"/>
      <c r="H530" s="262"/>
      <c r="I530" s="262"/>
      <c r="J530" s="262"/>
      <c r="K530" s="262"/>
      <c r="L530" s="262"/>
      <c r="M530" s="262"/>
      <c r="N530" s="262"/>
      <c r="O530" s="262"/>
      <c r="P530" s="262"/>
      <c r="Q530" s="262"/>
      <c r="R530" s="262"/>
      <c r="S530" s="262"/>
      <c r="T530" s="262"/>
      <c r="U530" s="262"/>
      <c r="V530" s="262"/>
      <c r="W530" s="262"/>
      <c r="X530" s="262"/>
    </row>
    <row r="531" spans="1:24" ht="14.25" customHeight="1" x14ac:dyDescent="0.25">
      <c r="A531" s="262"/>
      <c r="B531" s="262"/>
      <c r="C531" s="262"/>
      <c r="D531" s="262"/>
      <c r="E531" s="262"/>
      <c r="F531" s="262"/>
      <c r="G531" s="262"/>
      <c r="H531" s="262"/>
      <c r="I531" s="262"/>
      <c r="J531" s="262"/>
      <c r="K531" s="262"/>
      <c r="L531" s="262"/>
      <c r="M531" s="262"/>
      <c r="N531" s="262"/>
      <c r="O531" s="262"/>
      <c r="P531" s="262"/>
      <c r="Q531" s="262"/>
      <c r="R531" s="262"/>
      <c r="S531" s="262"/>
      <c r="T531" s="262"/>
      <c r="U531" s="262"/>
      <c r="V531" s="262"/>
      <c r="W531" s="262"/>
      <c r="X531" s="262"/>
    </row>
    <row r="532" spans="1:24" ht="14.25" customHeight="1" x14ac:dyDescent="0.25">
      <c r="A532" s="262"/>
      <c r="B532" s="262"/>
      <c r="C532" s="262"/>
      <c r="D532" s="262"/>
      <c r="E532" s="262"/>
      <c r="F532" s="262"/>
      <c r="G532" s="262"/>
      <c r="H532" s="262"/>
      <c r="I532" s="262"/>
      <c r="J532" s="262"/>
      <c r="K532" s="262"/>
      <c r="L532" s="262"/>
      <c r="M532" s="262"/>
      <c r="N532" s="262"/>
      <c r="O532" s="262"/>
      <c r="P532" s="262"/>
      <c r="Q532" s="262"/>
      <c r="R532" s="262"/>
      <c r="S532" s="262"/>
      <c r="T532" s="262"/>
      <c r="U532" s="262"/>
      <c r="V532" s="262"/>
      <c r="W532" s="262"/>
      <c r="X532" s="262"/>
    </row>
    <row r="533" spans="1:24" ht="14.25" customHeight="1" x14ac:dyDescent="0.25">
      <c r="A533" s="262"/>
      <c r="B533" s="262"/>
      <c r="C533" s="262"/>
      <c r="D533" s="262"/>
      <c r="E533" s="262"/>
      <c r="F533" s="262"/>
      <c r="G533" s="262"/>
      <c r="H533" s="262"/>
      <c r="I533" s="262"/>
      <c r="J533" s="262"/>
      <c r="K533" s="262"/>
      <c r="L533" s="262"/>
      <c r="M533" s="262"/>
      <c r="N533" s="262"/>
      <c r="O533" s="262"/>
      <c r="P533" s="262"/>
      <c r="Q533" s="262"/>
      <c r="R533" s="262"/>
      <c r="S533" s="262"/>
      <c r="T533" s="262"/>
      <c r="U533" s="262"/>
      <c r="V533" s="262"/>
      <c r="W533" s="262"/>
      <c r="X533" s="262"/>
    </row>
    <row r="534" spans="1:24" ht="14.25" customHeight="1" x14ac:dyDescent="0.25">
      <c r="A534" s="262"/>
      <c r="B534" s="262"/>
      <c r="C534" s="262"/>
      <c r="D534" s="262"/>
      <c r="E534" s="262"/>
      <c r="F534" s="262"/>
      <c r="G534" s="262"/>
      <c r="H534" s="262"/>
      <c r="I534" s="262"/>
      <c r="J534" s="262"/>
      <c r="K534" s="262"/>
      <c r="L534" s="262"/>
      <c r="M534" s="262"/>
      <c r="N534" s="262"/>
      <c r="O534" s="262"/>
      <c r="P534" s="262"/>
      <c r="Q534" s="262"/>
      <c r="R534" s="262"/>
      <c r="S534" s="262"/>
      <c r="T534" s="262"/>
      <c r="U534" s="262"/>
      <c r="V534" s="262"/>
      <c r="W534" s="262"/>
      <c r="X534" s="262"/>
    </row>
    <row r="535" spans="1:24" ht="14.25" customHeight="1" x14ac:dyDescent="0.25">
      <c r="A535" s="262"/>
      <c r="B535" s="262"/>
      <c r="C535" s="262"/>
      <c r="D535" s="262"/>
      <c r="E535" s="262"/>
      <c r="F535" s="262"/>
      <c r="G535" s="262"/>
      <c r="H535" s="262"/>
      <c r="I535" s="262"/>
      <c r="J535" s="262"/>
      <c r="K535" s="262"/>
      <c r="L535" s="262"/>
      <c r="M535" s="262"/>
      <c r="N535" s="262"/>
      <c r="O535" s="262"/>
      <c r="P535" s="262"/>
      <c r="Q535" s="262"/>
      <c r="R535" s="262"/>
      <c r="S535" s="262"/>
      <c r="T535" s="262"/>
      <c r="U535" s="262"/>
      <c r="V535" s="262"/>
      <c r="W535" s="262"/>
      <c r="X535" s="262"/>
    </row>
    <row r="536" spans="1:24" ht="14.25" customHeight="1" x14ac:dyDescent="0.25">
      <c r="A536" s="262"/>
      <c r="B536" s="262"/>
      <c r="C536" s="262"/>
      <c r="D536" s="262"/>
      <c r="E536" s="262"/>
      <c r="F536" s="262"/>
      <c r="G536" s="262"/>
      <c r="H536" s="262"/>
      <c r="I536" s="262"/>
      <c r="J536" s="262"/>
      <c r="K536" s="262"/>
      <c r="L536" s="262"/>
      <c r="M536" s="262"/>
      <c r="N536" s="262"/>
      <c r="O536" s="262"/>
      <c r="P536" s="262"/>
      <c r="Q536" s="262"/>
      <c r="R536" s="262"/>
      <c r="S536" s="262"/>
      <c r="T536" s="262"/>
      <c r="U536" s="262"/>
      <c r="V536" s="262"/>
      <c r="W536" s="262"/>
      <c r="X536" s="262"/>
    </row>
    <row r="537" spans="1:24" ht="14.25" customHeight="1" x14ac:dyDescent="0.25">
      <c r="A537" s="262"/>
      <c r="B537" s="262"/>
      <c r="C537" s="262"/>
      <c r="D537" s="262"/>
      <c r="E537" s="262"/>
      <c r="F537" s="262"/>
      <c r="G537" s="262"/>
      <c r="H537" s="262"/>
      <c r="I537" s="262"/>
      <c r="J537" s="262"/>
      <c r="K537" s="262"/>
      <c r="L537" s="262"/>
      <c r="M537" s="262"/>
      <c r="N537" s="262"/>
      <c r="O537" s="262"/>
      <c r="P537" s="262"/>
      <c r="Q537" s="262"/>
      <c r="R537" s="262"/>
      <c r="S537" s="262"/>
      <c r="T537" s="262"/>
      <c r="U537" s="262"/>
      <c r="V537" s="262"/>
      <c r="W537" s="262"/>
      <c r="X537" s="262"/>
    </row>
    <row r="538" spans="1:24" ht="14.25" customHeight="1" x14ac:dyDescent="0.25">
      <c r="A538" s="262"/>
      <c r="B538" s="262"/>
      <c r="C538" s="262"/>
      <c r="D538" s="262"/>
      <c r="E538" s="262"/>
      <c r="F538" s="262"/>
      <c r="G538" s="262"/>
      <c r="H538" s="262"/>
      <c r="I538" s="262"/>
      <c r="J538" s="262"/>
      <c r="K538" s="262"/>
      <c r="L538" s="262"/>
      <c r="M538" s="262"/>
      <c r="N538" s="262"/>
      <c r="O538" s="262"/>
      <c r="P538" s="262"/>
      <c r="Q538" s="262"/>
      <c r="R538" s="262"/>
      <c r="S538" s="262"/>
      <c r="T538" s="262"/>
      <c r="U538" s="262"/>
      <c r="V538" s="262"/>
      <c r="W538" s="262"/>
      <c r="X538" s="262"/>
    </row>
    <row r="539" spans="1:24" ht="14.25" customHeight="1" x14ac:dyDescent="0.25">
      <c r="A539" s="262"/>
      <c r="B539" s="262"/>
      <c r="C539" s="262"/>
      <c r="D539" s="262"/>
      <c r="E539" s="262"/>
      <c r="F539" s="262"/>
      <c r="G539" s="262"/>
      <c r="H539" s="262"/>
      <c r="I539" s="262"/>
      <c r="J539" s="262"/>
      <c r="K539" s="262"/>
      <c r="L539" s="262"/>
      <c r="M539" s="262"/>
      <c r="N539" s="262"/>
      <c r="O539" s="262"/>
      <c r="P539" s="262"/>
      <c r="Q539" s="262"/>
      <c r="R539" s="262"/>
      <c r="S539" s="262"/>
      <c r="T539" s="262"/>
      <c r="U539" s="262"/>
      <c r="V539" s="262"/>
      <c r="W539" s="262"/>
      <c r="X539" s="262"/>
    </row>
    <row r="540" spans="1:24" ht="14.25" customHeight="1" x14ac:dyDescent="0.25">
      <c r="A540" s="262"/>
      <c r="B540" s="262"/>
      <c r="C540" s="262"/>
      <c r="D540" s="262"/>
      <c r="E540" s="262"/>
      <c r="F540" s="262"/>
      <c r="G540" s="262"/>
      <c r="H540" s="262"/>
      <c r="I540" s="262"/>
      <c r="J540" s="262"/>
      <c r="K540" s="262"/>
      <c r="L540" s="262"/>
      <c r="M540" s="262"/>
      <c r="N540" s="262"/>
      <c r="O540" s="262"/>
      <c r="P540" s="262"/>
      <c r="Q540" s="262"/>
      <c r="R540" s="262"/>
      <c r="S540" s="262"/>
      <c r="T540" s="262"/>
      <c r="U540" s="262"/>
      <c r="V540" s="262"/>
      <c r="W540" s="262"/>
      <c r="X540" s="262"/>
    </row>
    <row r="541" spans="1:24" ht="14.25" customHeight="1" x14ac:dyDescent="0.25">
      <c r="A541" s="262"/>
      <c r="B541" s="262"/>
      <c r="C541" s="262"/>
      <c r="D541" s="262"/>
      <c r="E541" s="262"/>
      <c r="F541" s="262"/>
      <c r="G541" s="262"/>
      <c r="H541" s="262"/>
      <c r="I541" s="262"/>
      <c r="J541" s="262"/>
      <c r="K541" s="262"/>
      <c r="L541" s="262"/>
      <c r="M541" s="262"/>
      <c r="N541" s="262"/>
      <c r="O541" s="262"/>
      <c r="P541" s="262"/>
      <c r="Q541" s="262"/>
      <c r="R541" s="262"/>
      <c r="S541" s="262"/>
      <c r="T541" s="262"/>
      <c r="U541" s="262"/>
      <c r="V541" s="262"/>
      <c r="W541" s="262"/>
      <c r="X541" s="262"/>
    </row>
    <row r="542" spans="1:24" ht="14.25" customHeight="1" x14ac:dyDescent="0.25">
      <c r="A542" s="262"/>
      <c r="B542" s="262"/>
      <c r="C542" s="262"/>
      <c r="D542" s="262"/>
      <c r="E542" s="262"/>
      <c r="F542" s="262"/>
      <c r="G542" s="262"/>
      <c r="H542" s="262"/>
      <c r="I542" s="262"/>
      <c r="J542" s="262"/>
      <c r="K542" s="262"/>
      <c r="L542" s="262"/>
      <c r="M542" s="262"/>
      <c r="N542" s="262"/>
      <c r="O542" s="262"/>
      <c r="P542" s="262"/>
      <c r="Q542" s="262"/>
      <c r="R542" s="262"/>
      <c r="S542" s="262"/>
      <c r="T542" s="262"/>
      <c r="U542" s="262"/>
      <c r="V542" s="262"/>
      <c r="W542" s="262"/>
      <c r="X542" s="262"/>
    </row>
    <row r="543" spans="1:24" ht="14.25" customHeight="1" x14ac:dyDescent="0.25">
      <c r="A543" s="262"/>
      <c r="B543" s="262"/>
      <c r="C543" s="262"/>
      <c r="D543" s="262"/>
      <c r="E543" s="262"/>
      <c r="F543" s="262"/>
      <c r="G543" s="262"/>
      <c r="H543" s="262"/>
      <c r="I543" s="262"/>
      <c r="J543" s="262"/>
      <c r="K543" s="262"/>
      <c r="L543" s="262"/>
      <c r="M543" s="262"/>
      <c r="N543" s="262"/>
      <c r="O543" s="262"/>
      <c r="P543" s="262"/>
      <c r="Q543" s="262"/>
      <c r="R543" s="262"/>
      <c r="S543" s="262"/>
      <c r="T543" s="262"/>
      <c r="U543" s="262"/>
      <c r="V543" s="262"/>
      <c r="W543" s="262"/>
      <c r="X543" s="262"/>
    </row>
    <row r="544" spans="1:24" ht="14.25" customHeight="1" x14ac:dyDescent="0.25">
      <c r="A544" s="262"/>
      <c r="B544" s="262"/>
      <c r="C544" s="262"/>
      <c r="D544" s="262"/>
      <c r="E544" s="262"/>
      <c r="F544" s="262"/>
      <c r="G544" s="262"/>
      <c r="H544" s="262"/>
      <c r="I544" s="262"/>
      <c r="J544" s="262"/>
      <c r="K544" s="262"/>
      <c r="L544" s="262"/>
      <c r="M544" s="262"/>
      <c r="N544" s="262"/>
      <c r="O544" s="262"/>
      <c r="P544" s="262"/>
      <c r="Q544" s="262"/>
      <c r="R544" s="262"/>
      <c r="S544" s="262"/>
      <c r="T544" s="262"/>
      <c r="U544" s="262"/>
      <c r="V544" s="262"/>
      <c r="W544" s="262"/>
      <c r="X544" s="262"/>
    </row>
    <row r="545" spans="1:24" ht="14.25" customHeight="1" x14ac:dyDescent="0.25">
      <c r="A545" s="262"/>
      <c r="B545" s="262"/>
      <c r="C545" s="262"/>
      <c r="D545" s="262"/>
      <c r="E545" s="262"/>
      <c r="F545" s="262"/>
      <c r="G545" s="262"/>
      <c r="H545" s="262"/>
      <c r="I545" s="262"/>
      <c r="J545" s="262"/>
      <c r="K545" s="262"/>
      <c r="L545" s="262"/>
      <c r="M545" s="262"/>
      <c r="N545" s="262"/>
      <c r="O545" s="262"/>
      <c r="P545" s="262"/>
      <c r="Q545" s="262"/>
      <c r="R545" s="262"/>
      <c r="S545" s="262"/>
      <c r="T545" s="262"/>
      <c r="U545" s="262"/>
      <c r="V545" s="262"/>
      <c r="W545" s="262"/>
      <c r="X545" s="262"/>
    </row>
    <row r="546" spans="1:24" ht="14.25" customHeight="1" x14ac:dyDescent="0.25">
      <c r="A546" s="262"/>
      <c r="B546" s="262"/>
      <c r="C546" s="262"/>
      <c r="D546" s="262"/>
      <c r="E546" s="262"/>
      <c r="F546" s="262"/>
      <c r="G546" s="262"/>
      <c r="H546" s="262"/>
      <c r="I546" s="262"/>
      <c r="J546" s="262"/>
      <c r="K546" s="262"/>
      <c r="L546" s="262"/>
      <c r="M546" s="262"/>
      <c r="N546" s="262"/>
      <c r="O546" s="262"/>
      <c r="P546" s="262"/>
      <c r="Q546" s="262"/>
      <c r="R546" s="262"/>
      <c r="S546" s="262"/>
      <c r="T546" s="262"/>
      <c r="U546" s="262"/>
      <c r="V546" s="262"/>
      <c r="W546" s="262"/>
      <c r="X546" s="262"/>
    </row>
    <row r="547" spans="1:24" ht="14.25" customHeight="1" x14ac:dyDescent="0.25">
      <c r="A547" s="262"/>
      <c r="B547" s="262"/>
      <c r="C547" s="262"/>
      <c r="D547" s="262"/>
      <c r="E547" s="262"/>
      <c r="F547" s="262"/>
      <c r="G547" s="262"/>
      <c r="H547" s="262"/>
      <c r="I547" s="262"/>
      <c r="J547" s="262"/>
      <c r="K547" s="262"/>
      <c r="L547" s="262"/>
      <c r="M547" s="262"/>
      <c r="N547" s="262"/>
      <c r="O547" s="262"/>
      <c r="P547" s="262"/>
      <c r="Q547" s="262"/>
      <c r="R547" s="262"/>
      <c r="S547" s="262"/>
      <c r="T547" s="262"/>
      <c r="U547" s="262"/>
      <c r="V547" s="262"/>
      <c r="W547" s="262"/>
      <c r="X547" s="262"/>
    </row>
    <row r="548" spans="1:24" ht="14.25" customHeight="1" x14ac:dyDescent="0.25">
      <c r="A548" s="262"/>
      <c r="B548" s="262"/>
      <c r="C548" s="262"/>
      <c r="D548" s="262"/>
      <c r="E548" s="262"/>
      <c r="F548" s="262"/>
      <c r="G548" s="262"/>
      <c r="H548" s="262"/>
      <c r="I548" s="262"/>
      <c r="J548" s="262"/>
      <c r="K548" s="262"/>
      <c r="L548" s="262"/>
      <c r="M548" s="262"/>
      <c r="N548" s="262"/>
      <c r="O548" s="262"/>
      <c r="P548" s="262"/>
      <c r="Q548" s="262"/>
      <c r="R548" s="262"/>
      <c r="S548" s="262"/>
      <c r="T548" s="262"/>
      <c r="U548" s="262"/>
      <c r="V548" s="262"/>
      <c r="W548" s="262"/>
      <c r="X548" s="262"/>
    </row>
    <row r="549" spans="1:24" ht="14.25" customHeight="1" x14ac:dyDescent="0.25">
      <c r="A549" s="262"/>
      <c r="B549" s="262"/>
      <c r="C549" s="262"/>
      <c r="D549" s="262"/>
      <c r="E549" s="262"/>
      <c r="F549" s="262"/>
      <c r="G549" s="262"/>
      <c r="H549" s="262"/>
      <c r="I549" s="262"/>
      <c r="J549" s="262"/>
      <c r="K549" s="262"/>
      <c r="L549" s="262"/>
      <c r="M549" s="262"/>
      <c r="N549" s="262"/>
      <c r="O549" s="262"/>
      <c r="P549" s="262"/>
      <c r="Q549" s="262"/>
      <c r="R549" s="262"/>
      <c r="S549" s="262"/>
      <c r="T549" s="262"/>
      <c r="U549" s="262"/>
      <c r="V549" s="262"/>
      <c r="W549" s="262"/>
      <c r="X549" s="262"/>
    </row>
    <row r="550" spans="1:24" ht="14.25" customHeight="1" x14ac:dyDescent="0.25">
      <c r="A550" s="262"/>
      <c r="B550" s="262"/>
      <c r="C550" s="262"/>
      <c r="D550" s="262"/>
      <c r="E550" s="262"/>
      <c r="F550" s="262"/>
      <c r="G550" s="262"/>
      <c r="H550" s="262"/>
      <c r="I550" s="262"/>
      <c r="J550" s="262"/>
      <c r="K550" s="262"/>
      <c r="L550" s="262"/>
      <c r="M550" s="262"/>
      <c r="N550" s="262"/>
      <c r="O550" s="262"/>
      <c r="P550" s="262"/>
      <c r="Q550" s="262"/>
      <c r="R550" s="262"/>
      <c r="S550" s="262"/>
      <c r="T550" s="262"/>
      <c r="U550" s="262"/>
      <c r="V550" s="262"/>
      <c r="W550" s="262"/>
      <c r="X550" s="262"/>
    </row>
    <row r="551" spans="1:24" ht="14.25" customHeight="1" x14ac:dyDescent="0.25">
      <c r="A551" s="262"/>
      <c r="B551" s="262"/>
      <c r="C551" s="262"/>
      <c r="D551" s="262"/>
      <c r="E551" s="262"/>
      <c r="F551" s="262"/>
      <c r="G551" s="262"/>
      <c r="H551" s="262"/>
      <c r="I551" s="262"/>
      <c r="J551" s="262"/>
      <c r="K551" s="262"/>
      <c r="L551" s="262"/>
      <c r="M551" s="262"/>
      <c r="N551" s="262"/>
      <c r="O551" s="262"/>
      <c r="P551" s="262"/>
      <c r="Q551" s="262"/>
      <c r="R551" s="262"/>
      <c r="S551" s="262"/>
      <c r="T551" s="262"/>
      <c r="U551" s="262"/>
      <c r="V551" s="262"/>
      <c r="W551" s="262"/>
      <c r="X551" s="262"/>
    </row>
    <row r="552" spans="1:24" ht="14.25" customHeight="1" x14ac:dyDescent="0.25">
      <c r="A552" s="262"/>
      <c r="B552" s="262"/>
      <c r="C552" s="262"/>
      <c r="D552" s="262"/>
      <c r="E552" s="262"/>
      <c r="F552" s="262"/>
      <c r="G552" s="262"/>
      <c r="H552" s="262"/>
      <c r="I552" s="262"/>
      <c r="J552" s="262"/>
      <c r="K552" s="262"/>
      <c r="L552" s="262"/>
      <c r="M552" s="262"/>
      <c r="N552" s="262"/>
      <c r="O552" s="262"/>
      <c r="P552" s="262"/>
      <c r="Q552" s="262"/>
      <c r="R552" s="262"/>
      <c r="S552" s="262"/>
      <c r="T552" s="262"/>
      <c r="U552" s="262"/>
      <c r="V552" s="262"/>
      <c r="W552" s="262"/>
      <c r="X552" s="262"/>
    </row>
    <row r="553" spans="1:24" ht="14.25" customHeight="1" x14ac:dyDescent="0.25">
      <c r="A553" s="262"/>
      <c r="B553" s="262"/>
      <c r="C553" s="262"/>
      <c r="D553" s="262"/>
      <c r="E553" s="262"/>
      <c r="F553" s="262"/>
      <c r="G553" s="262"/>
      <c r="H553" s="262"/>
      <c r="I553" s="262"/>
      <c r="J553" s="262"/>
      <c r="K553" s="262"/>
      <c r="L553" s="262"/>
      <c r="M553" s="262"/>
      <c r="N553" s="262"/>
      <c r="O553" s="262"/>
      <c r="P553" s="262"/>
      <c r="Q553" s="262"/>
      <c r="R553" s="262"/>
      <c r="S553" s="262"/>
      <c r="T553" s="262"/>
      <c r="U553" s="262"/>
      <c r="V553" s="262"/>
      <c r="W553" s="262"/>
      <c r="X553" s="262"/>
    </row>
    <row r="554" spans="1:24" ht="14.25" customHeight="1" x14ac:dyDescent="0.25">
      <c r="A554" s="262"/>
      <c r="B554" s="262"/>
      <c r="C554" s="262"/>
      <c r="D554" s="262"/>
      <c r="E554" s="262"/>
      <c r="F554" s="262"/>
      <c r="G554" s="262"/>
      <c r="H554" s="262"/>
      <c r="I554" s="262"/>
      <c r="J554" s="262"/>
      <c r="K554" s="262"/>
      <c r="L554" s="262"/>
      <c r="M554" s="262"/>
      <c r="N554" s="262"/>
      <c r="O554" s="262"/>
      <c r="P554" s="262"/>
      <c r="Q554" s="262"/>
      <c r="R554" s="262"/>
      <c r="S554" s="262"/>
      <c r="T554" s="262"/>
      <c r="U554" s="262"/>
      <c r="V554" s="262"/>
      <c r="W554" s="262"/>
      <c r="X554" s="262"/>
    </row>
    <row r="555" spans="1:24" ht="14.25" customHeight="1" x14ac:dyDescent="0.25">
      <c r="A555" s="262"/>
      <c r="B555" s="262"/>
      <c r="C555" s="262"/>
      <c r="D555" s="262"/>
      <c r="E555" s="262"/>
      <c r="F555" s="262"/>
      <c r="G555" s="262"/>
      <c r="H555" s="262"/>
      <c r="I555" s="262"/>
      <c r="J555" s="262"/>
      <c r="K555" s="262"/>
      <c r="L555" s="262"/>
      <c r="M555" s="262"/>
      <c r="N555" s="262"/>
      <c r="O555" s="262"/>
      <c r="P555" s="262"/>
      <c r="Q555" s="262"/>
      <c r="R555" s="262"/>
      <c r="S555" s="262"/>
      <c r="T555" s="262"/>
      <c r="U555" s="262"/>
      <c r="V555" s="262"/>
      <c r="W555" s="262"/>
      <c r="X555" s="262"/>
    </row>
    <row r="556" spans="1:24" ht="14.25" customHeight="1" x14ac:dyDescent="0.25">
      <c r="A556" s="262"/>
      <c r="B556" s="262"/>
      <c r="C556" s="262"/>
      <c r="D556" s="262"/>
      <c r="E556" s="262"/>
      <c r="F556" s="262"/>
      <c r="G556" s="262"/>
      <c r="H556" s="262"/>
      <c r="I556" s="262"/>
      <c r="J556" s="262"/>
      <c r="K556" s="262"/>
      <c r="L556" s="262"/>
      <c r="M556" s="262"/>
      <c r="N556" s="262"/>
      <c r="O556" s="262"/>
      <c r="P556" s="262"/>
      <c r="Q556" s="262"/>
      <c r="R556" s="262"/>
      <c r="S556" s="262"/>
      <c r="T556" s="262"/>
      <c r="U556" s="262"/>
      <c r="V556" s="262"/>
      <c r="W556" s="262"/>
      <c r="X556" s="262"/>
    </row>
    <row r="557" spans="1:24" ht="14.25" customHeight="1" x14ac:dyDescent="0.25">
      <c r="A557" s="262"/>
      <c r="B557" s="262"/>
      <c r="C557" s="262"/>
      <c r="D557" s="262"/>
      <c r="E557" s="262"/>
      <c r="F557" s="262"/>
      <c r="G557" s="262"/>
      <c r="H557" s="262"/>
      <c r="I557" s="262"/>
      <c r="J557" s="262"/>
      <c r="K557" s="262"/>
      <c r="L557" s="262"/>
      <c r="M557" s="262"/>
      <c r="N557" s="262"/>
      <c r="O557" s="262"/>
      <c r="P557" s="262"/>
      <c r="Q557" s="262"/>
      <c r="R557" s="262"/>
      <c r="S557" s="262"/>
      <c r="T557" s="262"/>
      <c r="U557" s="262"/>
      <c r="V557" s="262"/>
      <c r="W557" s="262"/>
      <c r="X557" s="262"/>
    </row>
    <row r="558" spans="1:24" ht="14.25" customHeight="1" x14ac:dyDescent="0.25">
      <c r="A558" s="262"/>
      <c r="B558" s="262"/>
      <c r="C558" s="262"/>
      <c r="D558" s="262"/>
      <c r="E558" s="262"/>
      <c r="F558" s="262"/>
      <c r="G558" s="262"/>
      <c r="H558" s="262"/>
      <c r="I558" s="262"/>
      <c r="J558" s="262"/>
      <c r="K558" s="262"/>
      <c r="L558" s="262"/>
      <c r="M558" s="262"/>
      <c r="N558" s="262"/>
      <c r="O558" s="262"/>
      <c r="P558" s="262"/>
      <c r="Q558" s="262"/>
      <c r="R558" s="262"/>
      <c r="S558" s="262"/>
      <c r="T558" s="262"/>
      <c r="U558" s="262"/>
      <c r="V558" s="262"/>
      <c r="W558" s="262"/>
      <c r="X558" s="262"/>
    </row>
    <row r="559" spans="1:24" ht="14.25" customHeight="1" x14ac:dyDescent="0.25">
      <c r="A559" s="262"/>
      <c r="B559" s="262"/>
      <c r="C559" s="262"/>
      <c r="D559" s="262"/>
      <c r="E559" s="262"/>
      <c r="F559" s="262"/>
      <c r="G559" s="262"/>
      <c r="H559" s="262"/>
      <c r="I559" s="262"/>
      <c r="J559" s="262"/>
      <c r="K559" s="262"/>
      <c r="L559" s="262"/>
      <c r="M559" s="262"/>
      <c r="N559" s="262"/>
      <c r="O559" s="262"/>
      <c r="P559" s="262"/>
      <c r="Q559" s="262"/>
      <c r="R559" s="262"/>
      <c r="S559" s="262"/>
      <c r="T559" s="262"/>
      <c r="U559" s="262"/>
      <c r="V559" s="262"/>
      <c r="W559" s="262"/>
      <c r="X559" s="262"/>
    </row>
    <row r="560" spans="1:24" ht="14.25" customHeight="1" x14ac:dyDescent="0.25">
      <c r="A560" s="262"/>
      <c r="B560" s="262"/>
      <c r="C560" s="262"/>
      <c r="D560" s="262"/>
      <c r="E560" s="262"/>
      <c r="F560" s="262"/>
      <c r="G560" s="262"/>
      <c r="H560" s="262"/>
      <c r="I560" s="262"/>
      <c r="J560" s="262"/>
      <c r="K560" s="262"/>
      <c r="L560" s="262"/>
      <c r="M560" s="262"/>
      <c r="N560" s="262"/>
      <c r="O560" s="262"/>
      <c r="P560" s="262"/>
      <c r="Q560" s="262"/>
      <c r="R560" s="262"/>
      <c r="S560" s="262"/>
      <c r="T560" s="262"/>
      <c r="U560" s="262"/>
      <c r="V560" s="262"/>
      <c r="W560" s="262"/>
      <c r="X560" s="262"/>
    </row>
    <row r="561" spans="1:24" ht="14.25" customHeight="1" x14ac:dyDescent="0.25">
      <c r="A561" s="262"/>
      <c r="B561" s="262"/>
      <c r="C561" s="262"/>
      <c r="D561" s="262"/>
      <c r="E561" s="262"/>
      <c r="F561" s="262"/>
      <c r="G561" s="262"/>
      <c r="H561" s="262"/>
      <c r="I561" s="262"/>
      <c r="J561" s="262"/>
      <c r="K561" s="262"/>
      <c r="L561" s="262"/>
      <c r="M561" s="262"/>
      <c r="N561" s="262"/>
      <c r="O561" s="262"/>
      <c r="P561" s="262"/>
      <c r="Q561" s="262"/>
      <c r="R561" s="262"/>
      <c r="S561" s="262"/>
      <c r="T561" s="262"/>
      <c r="U561" s="262"/>
      <c r="V561" s="262"/>
      <c r="W561" s="262"/>
      <c r="X561" s="262"/>
    </row>
    <row r="562" spans="1:24" ht="14.25" customHeight="1" x14ac:dyDescent="0.25">
      <c r="A562" s="262"/>
      <c r="B562" s="262"/>
      <c r="C562" s="262"/>
      <c r="D562" s="262"/>
      <c r="E562" s="262"/>
      <c r="F562" s="262"/>
      <c r="G562" s="262"/>
      <c r="H562" s="262"/>
      <c r="I562" s="262"/>
      <c r="J562" s="262"/>
      <c r="K562" s="262"/>
      <c r="L562" s="262"/>
      <c r="M562" s="262"/>
      <c r="N562" s="262"/>
      <c r="O562" s="262"/>
      <c r="P562" s="262"/>
      <c r="Q562" s="262"/>
      <c r="R562" s="262"/>
      <c r="S562" s="262"/>
      <c r="T562" s="262"/>
      <c r="U562" s="262"/>
      <c r="V562" s="262"/>
      <c r="W562" s="262"/>
      <c r="X562" s="262"/>
    </row>
    <row r="563" spans="1:24" ht="14.25" customHeight="1" x14ac:dyDescent="0.25">
      <c r="A563" s="262"/>
      <c r="B563" s="262"/>
      <c r="C563" s="262"/>
      <c r="D563" s="262"/>
      <c r="E563" s="262"/>
      <c r="F563" s="262"/>
      <c r="G563" s="262"/>
      <c r="H563" s="262"/>
      <c r="I563" s="262"/>
      <c r="J563" s="262"/>
      <c r="K563" s="262"/>
      <c r="L563" s="262"/>
      <c r="M563" s="262"/>
      <c r="N563" s="262"/>
      <c r="O563" s="262"/>
      <c r="P563" s="262"/>
      <c r="Q563" s="262"/>
      <c r="R563" s="262"/>
      <c r="S563" s="262"/>
      <c r="T563" s="262"/>
      <c r="U563" s="262"/>
      <c r="V563" s="262"/>
      <c r="W563" s="262"/>
      <c r="X563" s="262"/>
    </row>
    <row r="564" spans="1:24" ht="14.25" customHeight="1" x14ac:dyDescent="0.25">
      <c r="A564" s="262"/>
      <c r="B564" s="262"/>
      <c r="C564" s="262"/>
      <c r="D564" s="262"/>
      <c r="E564" s="262"/>
      <c r="F564" s="262"/>
      <c r="G564" s="262"/>
      <c r="H564" s="262"/>
      <c r="I564" s="262"/>
      <c r="J564" s="262"/>
      <c r="K564" s="262"/>
      <c r="L564" s="262"/>
      <c r="M564" s="262"/>
      <c r="N564" s="262"/>
      <c r="O564" s="262"/>
      <c r="P564" s="262"/>
      <c r="Q564" s="262"/>
      <c r="R564" s="262"/>
      <c r="S564" s="262"/>
      <c r="T564" s="262"/>
      <c r="U564" s="262"/>
      <c r="V564" s="262"/>
      <c r="W564" s="262"/>
      <c r="X564" s="262"/>
    </row>
    <row r="565" spans="1:24" ht="14.25" customHeight="1" x14ac:dyDescent="0.25">
      <c r="A565" s="262"/>
      <c r="B565" s="262"/>
      <c r="C565" s="262"/>
      <c r="D565" s="262"/>
      <c r="E565" s="262"/>
      <c r="F565" s="262"/>
      <c r="G565" s="262"/>
      <c r="H565" s="262"/>
      <c r="I565" s="262"/>
      <c r="J565" s="262"/>
      <c r="K565" s="262"/>
      <c r="L565" s="262"/>
      <c r="M565" s="262"/>
      <c r="N565" s="262"/>
      <c r="O565" s="262"/>
      <c r="P565" s="262"/>
      <c r="Q565" s="262"/>
      <c r="R565" s="262"/>
      <c r="S565" s="262"/>
      <c r="T565" s="262"/>
      <c r="U565" s="262"/>
      <c r="V565" s="262"/>
      <c r="W565" s="262"/>
      <c r="X565" s="262"/>
    </row>
    <row r="566" spans="1:24" ht="14.25" customHeight="1" x14ac:dyDescent="0.25">
      <c r="A566" s="262"/>
      <c r="B566" s="262"/>
      <c r="C566" s="262"/>
      <c r="D566" s="262"/>
      <c r="E566" s="262"/>
      <c r="F566" s="262"/>
      <c r="G566" s="262"/>
      <c r="H566" s="262"/>
      <c r="I566" s="262"/>
      <c r="J566" s="262"/>
      <c r="K566" s="262"/>
      <c r="L566" s="262"/>
      <c r="M566" s="262"/>
      <c r="N566" s="262"/>
      <c r="O566" s="262"/>
      <c r="P566" s="262"/>
      <c r="Q566" s="262"/>
      <c r="R566" s="262"/>
      <c r="S566" s="262"/>
      <c r="T566" s="262"/>
      <c r="U566" s="262"/>
      <c r="V566" s="262"/>
      <c r="W566" s="262"/>
      <c r="X566" s="262"/>
    </row>
    <row r="567" spans="1:24" ht="14.25" customHeight="1" x14ac:dyDescent="0.25">
      <c r="A567" s="262"/>
      <c r="B567" s="262"/>
      <c r="C567" s="262"/>
      <c r="D567" s="262"/>
      <c r="E567" s="262"/>
      <c r="F567" s="262"/>
      <c r="G567" s="262"/>
      <c r="H567" s="262"/>
      <c r="I567" s="262"/>
      <c r="J567" s="262"/>
      <c r="K567" s="262"/>
      <c r="L567" s="262"/>
      <c r="M567" s="262"/>
      <c r="N567" s="262"/>
      <c r="O567" s="262"/>
      <c r="P567" s="262"/>
      <c r="Q567" s="262"/>
      <c r="R567" s="262"/>
      <c r="S567" s="262"/>
      <c r="T567" s="262"/>
      <c r="U567" s="262"/>
      <c r="V567" s="262"/>
      <c r="W567" s="262"/>
      <c r="X567" s="262"/>
    </row>
    <row r="568" spans="1:24" ht="14.25" customHeight="1" x14ac:dyDescent="0.25">
      <c r="A568" s="262"/>
      <c r="B568" s="262"/>
      <c r="C568" s="262"/>
      <c r="D568" s="262"/>
      <c r="E568" s="262"/>
      <c r="F568" s="262"/>
      <c r="G568" s="262"/>
      <c r="H568" s="262"/>
      <c r="I568" s="262"/>
      <c r="J568" s="262"/>
      <c r="K568" s="262"/>
      <c r="L568" s="262"/>
      <c r="M568" s="262"/>
      <c r="N568" s="262"/>
      <c r="O568" s="262"/>
      <c r="P568" s="262"/>
      <c r="Q568" s="262"/>
      <c r="R568" s="262"/>
      <c r="S568" s="262"/>
      <c r="T568" s="262"/>
      <c r="U568" s="262"/>
      <c r="V568" s="262"/>
      <c r="W568" s="262"/>
      <c r="X568" s="262"/>
    </row>
    <row r="569" spans="1:24" ht="14.25" customHeight="1" x14ac:dyDescent="0.25">
      <c r="A569" s="262"/>
      <c r="B569" s="262"/>
      <c r="C569" s="262"/>
      <c r="D569" s="262"/>
      <c r="E569" s="262"/>
      <c r="F569" s="262"/>
      <c r="G569" s="262"/>
      <c r="H569" s="262"/>
      <c r="I569" s="262"/>
      <c r="J569" s="262"/>
      <c r="K569" s="262"/>
      <c r="L569" s="262"/>
      <c r="M569" s="262"/>
      <c r="N569" s="262"/>
      <c r="O569" s="262"/>
      <c r="P569" s="262"/>
      <c r="Q569" s="262"/>
      <c r="R569" s="262"/>
      <c r="S569" s="262"/>
      <c r="T569" s="262"/>
      <c r="U569" s="262"/>
      <c r="V569" s="262"/>
      <c r="W569" s="262"/>
      <c r="X569" s="262"/>
    </row>
    <row r="570" spans="1:24" ht="14.25" customHeight="1" x14ac:dyDescent="0.25">
      <c r="A570" s="262"/>
      <c r="B570" s="262"/>
      <c r="C570" s="262"/>
      <c r="D570" s="262"/>
      <c r="E570" s="262"/>
      <c r="F570" s="262"/>
      <c r="G570" s="262"/>
      <c r="H570" s="262"/>
      <c r="I570" s="262"/>
      <c r="J570" s="262"/>
      <c r="K570" s="262"/>
      <c r="L570" s="262"/>
      <c r="M570" s="262"/>
      <c r="N570" s="262"/>
      <c r="O570" s="262"/>
      <c r="P570" s="262"/>
      <c r="Q570" s="262"/>
      <c r="R570" s="262"/>
      <c r="S570" s="262"/>
      <c r="T570" s="262"/>
      <c r="U570" s="262"/>
      <c r="V570" s="262"/>
      <c r="W570" s="262"/>
      <c r="X570" s="262"/>
    </row>
    <row r="571" spans="1:24" ht="14.25" customHeight="1" x14ac:dyDescent="0.25">
      <c r="A571" s="262"/>
      <c r="B571" s="262"/>
      <c r="C571" s="262"/>
      <c r="D571" s="262"/>
      <c r="E571" s="262"/>
      <c r="F571" s="262"/>
      <c r="G571" s="262"/>
      <c r="H571" s="262"/>
      <c r="I571" s="262"/>
      <c r="J571" s="262"/>
      <c r="K571" s="262"/>
      <c r="L571" s="262"/>
      <c r="M571" s="262"/>
      <c r="N571" s="262"/>
      <c r="O571" s="262"/>
      <c r="P571" s="262"/>
      <c r="Q571" s="262"/>
      <c r="R571" s="262"/>
      <c r="S571" s="262"/>
      <c r="T571" s="262"/>
      <c r="U571" s="262"/>
      <c r="V571" s="262"/>
      <c r="W571" s="262"/>
      <c r="X571" s="262"/>
    </row>
    <row r="572" spans="1:24" ht="14.25" customHeight="1" x14ac:dyDescent="0.25">
      <c r="A572" s="262"/>
      <c r="B572" s="262"/>
      <c r="C572" s="262"/>
      <c r="D572" s="262"/>
      <c r="E572" s="262"/>
      <c r="F572" s="262"/>
      <c r="G572" s="262"/>
      <c r="H572" s="262"/>
      <c r="I572" s="262"/>
      <c r="J572" s="262"/>
      <c r="K572" s="262"/>
      <c r="L572" s="262"/>
      <c r="M572" s="262"/>
      <c r="N572" s="262"/>
      <c r="O572" s="262"/>
      <c r="P572" s="262"/>
      <c r="Q572" s="262"/>
      <c r="R572" s="262"/>
      <c r="S572" s="262"/>
      <c r="T572" s="262"/>
      <c r="U572" s="262"/>
      <c r="V572" s="262"/>
      <c r="W572" s="262"/>
      <c r="X572" s="262"/>
    </row>
    <row r="573" spans="1:24" ht="14.25" customHeight="1" x14ac:dyDescent="0.25">
      <c r="A573" s="262"/>
      <c r="B573" s="262"/>
      <c r="C573" s="262"/>
      <c r="D573" s="262"/>
      <c r="E573" s="262"/>
      <c r="F573" s="262"/>
      <c r="G573" s="262"/>
      <c r="H573" s="262"/>
      <c r="I573" s="262"/>
      <c r="J573" s="262"/>
      <c r="K573" s="262"/>
      <c r="L573" s="262"/>
      <c r="M573" s="262"/>
      <c r="N573" s="262"/>
      <c r="O573" s="262"/>
      <c r="P573" s="262"/>
      <c r="Q573" s="262"/>
      <c r="R573" s="262"/>
      <c r="S573" s="262"/>
      <c r="T573" s="262"/>
      <c r="U573" s="262"/>
      <c r="V573" s="262"/>
      <c r="W573" s="262"/>
      <c r="X573" s="262"/>
    </row>
    <row r="574" spans="1:24" ht="14.25" customHeight="1" x14ac:dyDescent="0.25">
      <c r="A574" s="262"/>
      <c r="B574" s="262"/>
      <c r="C574" s="262"/>
      <c r="D574" s="262"/>
      <c r="E574" s="262"/>
      <c r="F574" s="262"/>
      <c r="G574" s="262"/>
      <c r="H574" s="262"/>
      <c r="I574" s="262"/>
      <c r="J574" s="262"/>
      <c r="K574" s="262"/>
      <c r="L574" s="262"/>
      <c r="M574" s="262"/>
      <c r="N574" s="262"/>
      <c r="O574" s="262"/>
      <c r="P574" s="262"/>
      <c r="Q574" s="262"/>
      <c r="R574" s="262"/>
      <c r="S574" s="262"/>
      <c r="T574" s="262"/>
      <c r="U574" s="262"/>
      <c r="V574" s="262"/>
      <c r="W574" s="262"/>
      <c r="X574" s="262"/>
    </row>
    <row r="575" spans="1:24" ht="14.25" customHeight="1" x14ac:dyDescent="0.25">
      <c r="A575" s="262"/>
      <c r="B575" s="262"/>
      <c r="C575" s="262"/>
      <c r="D575" s="262"/>
      <c r="E575" s="262"/>
      <c r="F575" s="262"/>
      <c r="G575" s="262"/>
      <c r="H575" s="262"/>
      <c r="I575" s="262"/>
      <c r="J575" s="262"/>
      <c r="K575" s="262"/>
      <c r="L575" s="262"/>
      <c r="M575" s="262"/>
      <c r="N575" s="262"/>
      <c r="O575" s="262"/>
      <c r="P575" s="262"/>
      <c r="Q575" s="262"/>
      <c r="R575" s="262"/>
      <c r="S575" s="262"/>
      <c r="T575" s="262"/>
      <c r="U575" s="262"/>
      <c r="V575" s="262"/>
      <c r="W575" s="262"/>
      <c r="X575" s="262"/>
    </row>
    <row r="576" spans="1:24" ht="14.25" customHeight="1" x14ac:dyDescent="0.25">
      <c r="A576" s="262"/>
      <c r="B576" s="262"/>
      <c r="C576" s="262"/>
      <c r="D576" s="262"/>
      <c r="E576" s="262"/>
      <c r="F576" s="262"/>
      <c r="G576" s="262"/>
      <c r="H576" s="262"/>
      <c r="I576" s="262"/>
      <c r="J576" s="262"/>
      <c r="K576" s="262"/>
      <c r="L576" s="262"/>
      <c r="M576" s="262"/>
      <c r="N576" s="262"/>
      <c r="O576" s="262"/>
      <c r="P576" s="262"/>
      <c r="Q576" s="262"/>
      <c r="R576" s="262"/>
      <c r="S576" s="262"/>
      <c r="T576" s="262"/>
      <c r="U576" s="262"/>
      <c r="V576" s="262"/>
      <c r="W576" s="262"/>
      <c r="X576" s="262"/>
    </row>
    <row r="577" spans="1:24" ht="14.25" customHeight="1" x14ac:dyDescent="0.25">
      <c r="A577" s="262"/>
      <c r="B577" s="262"/>
      <c r="C577" s="262"/>
      <c r="D577" s="262"/>
      <c r="E577" s="262"/>
      <c r="F577" s="262"/>
      <c r="G577" s="262"/>
      <c r="H577" s="262"/>
      <c r="I577" s="262"/>
      <c r="J577" s="262"/>
      <c r="K577" s="262"/>
      <c r="L577" s="262"/>
      <c r="M577" s="262"/>
      <c r="N577" s="262"/>
      <c r="O577" s="262"/>
      <c r="P577" s="262"/>
      <c r="Q577" s="262"/>
      <c r="R577" s="262"/>
      <c r="S577" s="262"/>
      <c r="T577" s="262"/>
      <c r="U577" s="262"/>
      <c r="V577" s="262"/>
      <c r="W577" s="262"/>
      <c r="X577" s="262"/>
    </row>
    <row r="578" spans="1:24" ht="14.25" customHeight="1" x14ac:dyDescent="0.25">
      <c r="A578" s="262"/>
      <c r="B578" s="262"/>
      <c r="C578" s="262"/>
      <c r="D578" s="262"/>
      <c r="E578" s="262"/>
      <c r="F578" s="262"/>
      <c r="G578" s="262"/>
      <c r="H578" s="262"/>
      <c r="I578" s="262"/>
      <c r="J578" s="262"/>
      <c r="K578" s="262"/>
      <c r="L578" s="262"/>
      <c r="M578" s="262"/>
      <c r="N578" s="262"/>
      <c r="O578" s="262"/>
      <c r="P578" s="262"/>
      <c r="Q578" s="262"/>
      <c r="R578" s="262"/>
      <c r="S578" s="262"/>
      <c r="T578" s="262"/>
      <c r="U578" s="262"/>
      <c r="V578" s="262"/>
      <c r="W578" s="262"/>
      <c r="X578" s="262"/>
    </row>
    <row r="579" spans="1:24" ht="14.25" customHeight="1" x14ac:dyDescent="0.25">
      <c r="A579" s="262"/>
      <c r="B579" s="262"/>
      <c r="C579" s="262"/>
      <c r="D579" s="262"/>
      <c r="E579" s="262"/>
      <c r="F579" s="262"/>
      <c r="G579" s="262"/>
      <c r="H579" s="262"/>
      <c r="I579" s="262"/>
      <c r="J579" s="262"/>
      <c r="K579" s="262"/>
      <c r="L579" s="262"/>
      <c r="M579" s="262"/>
      <c r="N579" s="262"/>
      <c r="O579" s="262"/>
      <c r="P579" s="262"/>
      <c r="Q579" s="262"/>
      <c r="R579" s="262"/>
      <c r="S579" s="262"/>
      <c r="T579" s="262"/>
      <c r="U579" s="262"/>
      <c r="V579" s="262"/>
      <c r="W579" s="262"/>
      <c r="X579" s="262"/>
    </row>
    <row r="580" spans="1:24" ht="14.25" customHeight="1" x14ac:dyDescent="0.25">
      <c r="A580" s="262"/>
      <c r="B580" s="262"/>
      <c r="C580" s="262"/>
      <c r="D580" s="262"/>
      <c r="E580" s="262"/>
      <c r="F580" s="262"/>
      <c r="G580" s="262"/>
      <c r="H580" s="262"/>
      <c r="I580" s="262"/>
      <c r="J580" s="262"/>
      <c r="K580" s="262"/>
      <c r="L580" s="262"/>
      <c r="M580" s="262"/>
      <c r="N580" s="262"/>
      <c r="O580" s="262"/>
      <c r="P580" s="262"/>
      <c r="Q580" s="262"/>
      <c r="R580" s="262"/>
      <c r="S580" s="262"/>
      <c r="T580" s="262"/>
      <c r="U580" s="262"/>
      <c r="V580" s="262"/>
      <c r="W580" s="262"/>
      <c r="X580" s="262"/>
    </row>
    <row r="581" spans="1:24" ht="14.25" customHeight="1" x14ac:dyDescent="0.25">
      <c r="A581" s="262"/>
      <c r="B581" s="262"/>
      <c r="C581" s="262"/>
      <c r="D581" s="262"/>
      <c r="E581" s="262"/>
      <c r="F581" s="262"/>
      <c r="G581" s="262"/>
      <c r="H581" s="262"/>
      <c r="I581" s="262"/>
      <c r="J581" s="262"/>
      <c r="K581" s="262"/>
      <c r="L581" s="262"/>
      <c r="M581" s="262"/>
      <c r="N581" s="262"/>
      <c r="O581" s="262"/>
      <c r="P581" s="262"/>
      <c r="Q581" s="262"/>
      <c r="R581" s="262"/>
      <c r="S581" s="262"/>
      <c r="T581" s="262"/>
      <c r="U581" s="262"/>
      <c r="V581" s="262"/>
      <c r="W581" s="262"/>
      <c r="X581" s="262"/>
    </row>
    <row r="582" spans="1:24" ht="14.25" customHeight="1" x14ac:dyDescent="0.25">
      <c r="A582" s="262"/>
      <c r="B582" s="262"/>
      <c r="C582" s="262"/>
      <c r="D582" s="262"/>
      <c r="E582" s="262"/>
      <c r="F582" s="262"/>
      <c r="G582" s="262"/>
      <c r="H582" s="262"/>
      <c r="I582" s="262"/>
      <c r="J582" s="262"/>
      <c r="K582" s="262"/>
      <c r="L582" s="262"/>
      <c r="M582" s="262"/>
      <c r="N582" s="262"/>
      <c r="O582" s="262"/>
      <c r="P582" s="262"/>
      <c r="Q582" s="262"/>
      <c r="R582" s="262"/>
      <c r="S582" s="262"/>
      <c r="T582" s="262"/>
      <c r="U582" s="262"/>
      <c r="V582" s="262"/>
      <c r="W582" s="262"/>
      <c r="X582" s="262"/>
    </row>
    <row r="583" spans="1:24" ht="14.25" customHeight="1" x14ac:dyDescent="0.25">
      <c r="A583" s="262"/>
      <c r="B583" s="262"/>
      <c r="C583" s="262"/>
      <c r="D583" s="262"/>
      <c r="E583" s="262"/>
      <c r="F583" s="262"/>
      <c r="G583" s="262"/>
      <c r="H583" s="262"/>
      <c r="I583" s="262"/>
      <c r="J583" s="262"/>
      <c r="K583" s="262"/>
      <c r="L583" s="262"/>
      <c r="M583" s="262"/>
      <c r="N583" s="262"/>
      <c r="O583" s="262"/>
      <c r="P583" s="262"/>
      <c r="Q583" s="262"/>
      <c r="R583" s="262"/>
      <c r="S583" s="262"/>
      <c r="T583" s="262"/>
      <c r="U583" s="262"/>
      <c r="V583" s="262"/>
      <c r="W583" s="262"/>
      <c r="X583" s="262"/>
    </row>
    <row r="584" spans="1:24" ht="14.25" customHeight="1" x14ac:dyDescent="0.25">
      <c r="A584" s="262"/>
      <c r="B584" s="262"/>
      <c r="C584" s="262"/>
      <c r="D584" s="262"/>
      <c r="E584" s="262"/>
      <c r="F584" s="262"/>
      <c r="G584" s="262"/>
      <c r="H584" s="262"/>
      <c r="I584" s="262"/>
      <c r="J584" s="262"/>
      <c r="K584" s="262"/>
      <c r="L584" s="262"/>
      <c r="M584" s="262"/>
      <c r="N584" s="262"/>
      <c r="O584" s="262"/>
      <c r="P584" s="262"/>
      <c r="Q584" s="262"/>
      <c r="R584" s="262"/>
      <c r="S584" s="262"/>
      <c r="T584" s="262"/>
      <c r="U584" s="262"/>
      <c r="V584" s="262"/>
      <c r="W584" s="262"/>
      <c r="X584" s="262"/>
    </row>
    <row r="585" spans="1:24" ht="14.25" customHeight="1" x14ac:dyDescent="0.25">
      <c r="A585" s="262"/>
      <c r="B585" s="262"/>
      <c r="C585" s="262"/>
      <c r="D585" s="262"/>
      <c r="E585" s="262"/>
      <c r="F585" s="262"/>
      <c r="G585" s="262"/>
      <c r="H585" s="262"/>
      <c r="I585" s="262"/>
      <c r="J585" s="262"/>
      <c r="K585" s="262"/>
      <c r="L585" s="262"/>
      <c r="M585" s="262"/>
      <c r="N585" s="262"/>
      <c r="O585" s="262"/>
      <c r="P585" s="262"/>
      <c r="Q585" s="262"/>
      <c r="R585" s="262"/>
      <c r="S585" s="262"/>
      <c r="T585" s="262"/>
      <c r="U585" s="262"/>
      <c r="V585" s="262"/>
      <c r="W585" s="262"/>
      <c r="X585" s="262"/>
    </row>
    <row r="586" spans="1:24" ht="14.25" customHeight="1" x14ac:dyDescent="0.25">
      <c r="A586" s="262"/>
      <c r="B586" s="262"/>
      <c r="C586" s="262"/>
      <c r="D586" s="262"/>
      <c r="E586" s="262"/>
      <c r="F586" s="262"/>
      <c r="G586" s="262"/>
      <c r="H586" s="262"/>
      <c r="I586" s="262"/>
      <c r="J586" s="262"/>
      <c r="K586" s="262"/>
      <c r="L586" s="262"/>
      <c r="M586" s="262"/>
      <c r="N586" s="262"/>
      <c r="O586" s="262"/>
      <c r="P586" s="262"/>
      <c r="Q586" s="262"/>
      <c r="R586" s="262"/>
      <c r="S586" s="262"/>
      <c r="T586" s="262"/>
      <c r="U586" s="262"/>
      <c r="V586" s="262"/>
      <c r="W586" s="262"/>
      <c r="X586" s="262"/>
    </row>
    <row r="587" spans="1:24" ht="14.25" customHeight="1" x14ac:dyDescent="0.25">
      <c r="A587" s="262"/>
      <c r="B587" s="262"/>
      <c r="C587" s="262"/>
      <c r="D587" s="262"/>
      <c r="E587" s="262"/>
      <c r="F587" s="262"/>
      <c r="G587" s="262"/>
      <c r="H587" s="262"/>
      <c r="I587" s="262"/>
      <c r="J587" s="262"/>
      <c r="K587" s="262"/>
      <c r="L587" s="262"/>
      <c r="M587" s="262"/>
      <c r="N587" s="262"/>
      <c r="O587" s="262"/>
      <c r="P587" s="262"/>
      <c r="Q587" s="262"/>
      <c r="R587" s="262"/>
      <c r="S587" s="262"/>
      <c r="T587" s="262"/>
      <c r="U587" s="262"/>
      <c r="V587" s="262"/>
      <c r="W587" s="262"/>
      <c r="X587" s="262"/>
    </row>
    <row r="588" spans="1:24" ht="14.25" customHeight="1" x14ac:dyDescent="0.25">
      <c r="A588" s="262"/>
      <c r="B588" s="262"/>
      <c r="C588" s="262"/>
      <c r="D588" s="262"/>
      <c r="E588" s="262"/>
      <c r="F588" s="262"/>
      <c r="G588" s="262"/>
      <c r="H588" s="262"/>
      <c r="I588" s="262"/>
      <c r="J588" s="262"/>
      <c r="K588" s="262"/>
      <c r="L588" s="262"/>
      <c r="M588" s="262"/>
      <c r="N588" s="262"/>
      <c r="O588" s="262"/>
      <c r="P588" s="262"/>
      <c r="Q588" s="262"/>
      <c r="R588" s="262"/>
      <c r="S588" s="262"/>
      <c r="T588" s="262"/>
      <c r="U588" s="262"/>
      <c r="V588" s="262"/>
      <c r="W588" s="262"/>
      <c r="X588" s="262"/>
    </row>
    <row r="589" spans="1:24" ht="14.25" customHeight="1" x14ac:dyDescent="0.25">
      <c r="A589" s="262"/>
      <c r="B589" s="262"/>
      <c r="C589" s="262"/>
      <c r="D589" s="262"/>
      <c r="E589" s="262"/>
      <c r="F589" s="262"/>
      <c r="G589" s="262"/>
      <c r="H589" s="262"/>
      <c r="I589" s="262"/>
      <c r="J589" s="262"/>
      <c r="K589" s="262"/>
      <c r="L589" s="262"/>
      <c r="M589" s="262"/>
      <c r="N589" s="262"/>
      <c r="O589" s="262"/>
      <c r="P589" s="262"/>
      <c r="Q589" s="262"/>
      <c r="R589" s="262"/>
      <c r="S589" s="262"/>
      <c r="T589" s="262"/>
      <c r="U589" s="262"/>
      <c r="V589" s="262"/>
      <c r="W589" s="262"/>
      <c r="X589" s="262"/>
    </row>
    <row r="590" spans="1:24" ht="14.25" customHeight="1" x14ac:dyDescent="0.25">
      <c r="A590" s="262"/>
      <c r="B590" s="262"/>
      <c r="C590" s="262"/>
      <c r="D590" s="262"/>
      <c r="E590" s="262"/>
      <c r="F590" s="262"/>
      <c r="G590" s="262"/>
      <c r="H590" s="262"/>
      <c r="I590" s="262"/>
      <c r="J590" s="262"/>
      <c r="K590" s="262"/>
      <c r="L590" s="262"/>
      <c r="M590" s="262"/>
      <c r="N590" s="262"/>
      <c r="O590" s="262"/>
      <c r="P590" s="262"/>
      <c r="Q590" s="262"/>
      <c r="R590" s="262"/>
      <c r="S590" s="262"/>
      <c r="T590" s="262"/>
      <c r="U590" s="262"/>
      <c r="V590" s="262"/>
      <c r="W590" s="262"/>
      <c r="X590" s="262"/>
    </row>
    <row r="591" spans="1:24" ht="14.25" customHeight="1" x14ac:dyDescent="0.25">
      <c r="A591" s="262"/>
      <c r="B591" s="262"/>
      <c r="C591" s="262"/>
      <c r="D591" s="262"/>
      <c r="E591" s="262"/>
      <c r="F591" s="262"/>
      <c r="G591" s="262"/>
      <c r="H591" s="262"/>
      <c r="I591" s="262"/>
      <c r="J591" s="262"/>
      <c r="K591" s="262"/>
      <c r="L591" s="262"/>
      <c r="M591" s="262"/>
      <c r="N591" s="262"/>
      <c r="O591" s="262"/>
      <c r="P591" s="262"/>
      <c r="Q591" s="262"/>
      <c r="R591" s="262"/>
      <c r="S591" s="262"/>
      <c r="T591" s="262"/>
      <c r="U591" s="262"/>
      <c r="V591" s="262"/>
      <c r="W591" s="262"/>
      <c r="X591" s="262"/>
    </row>
    <row r="592" spans="1:24" ht="14.25" customHeight="1" x14ac:dyDescent="0.25">
      <c r="A592" s="262"/>
      <c r="B592" s="262"/>
      <c r="C592" s="262"/>
      <c r="D592" s="262"/>
      <c r="E592" s="262"/>
      <c r="F592" s="262"/>
      <c r="G592" s="262"/>
      <c r="H592" s="262"/>
      <c r="I592" s="262"/>
      <c r="J592" s="262"/>
      <c r="K592" s="262"/>
      <c r="L592" s="262"/>
      <c r="M592" s="262"/>
      <c r="N592" s="262"/>
      <c r="O592" s="262"/>
      <c r="P592" s="262"/>
      <c r="Q592" s="262"/>
      <c r="R592" s="262"/>
      <c r="S592" s="262"/>
      <c r="T592" s="262"/>
      <c r="U592" s="262"/>
      <c r="V592" s="262"/>
      <c r="W592" s="262"/>
      <c r="X592" s="262"/>
    </row>
    <row r="593" spans="1:24" ht="14.25" customHeight="1" x14ac:dyDescent="0.25">
      <c r="A593" s="262"/>
      <c r="B593" s="262"/>
      <c r="C593" s="262"/>
      <c r="D593" s="262"/>
      <c r="E593" s="262"/>
      <c r="F593" s="262"/>
      <c r="G593" s="262"/>
      <c r="H593" s="262"/>
      <c r="I593" s="262"/>
      <c r="J593" s="262"/>
      <c r="K593" s="262"/>
      <c r="L593" s="262"/>
      <c r="M593" s="262"/>
      <c r="N593" s="262"/>
      <c r="O593" s="262"/>
      <c r="P593" s="262"/>
      <c r="Q593" s="262"/>
      <c r="R593" s="262"/>
      <c r="S593" s="262"/>
      <c r="T593" s="262"/>
      <c r="U593" s="262"/>
      <c r="V593" s="262"/>
      <c r="W593" s="262"/>
      <c r="X593" s="262"/>
    </row>
    <row r="594" spans="1:24" ht="14.25" customHeight="1" x14ac:dyDescent="0.25">
      <c r="A594" s="262"/>
      <c r="B594" s="262"/>
      <c r="C594" s="262"/>
      <c r="D594" s="262"/>
      <c r="E594" s="262"/>
      <c r="F594" s="262"/>
      <c r="G594" s="262"/>
      <c r="H594" s="262"/>
      <c r="I594" s="262"/>
      <c r="J594" s="262"/>
      <c r="K594" s="262"/>
      <c r="L594" s="262"/>
      <c r="M594" s="262"/>
      <c r="N594" s="262"/>
      <c r="O594" s="262"/>
      <c r="P594" s="262"/>
      <c r="Q594" s="262"/>
      <c r="R594" s="262"/>
      <c r="S594" s="262"/>
      <c r="T594" s="262"/>
      <c r="U594" s="262"/>
      <c r="V594" s="262"/>
      <c r="W594" s="262"/>
      <c r="X594" s="262"/>
    </row>
    <row r="595" spans="1:24" ht="14.25" customHeight="1" x14ac:dyDescent="0.25">
      <c r="A595" s="262"/>
      <c r="B595" s="262"/>
      <c r="C595" s="262"/>
      <c r="D595" s="262"/>
      <c r="E595" s="262"/>
      <c r="F595" s="262"/>
      <c r="G595" s="262"/>
      <c r="H595" s="262"/>
      <c r="I595" s="262"/>
      <c r="J595" s="262"/>
      <c r="K595" s="262"/>
      <c r="L595" s="262"/>
      <c r="M595" s="262"/>
      <c r="N595" s="262"/>
      <c r="O595" s="262"/>
      <c r="P595" s="262"/>
      <c r="Q595" s="262"/>
      <c r="R595" s="262"/>
      <c r="S595" s="262"/>
      <c r="T595" s="262"/>
      <c r="U595" s="262"/>
      <c r="V595" s="262"/>
      <c r="W595" s="262"/>
      <c r="X595" s="262"/>
    </row>
    <row r="596" spans="1:24" ht="14.25" customHeight="1" x14ac:dyDescent="0.25">
      <c r="A596" s="262"/>
      <c r="B596" s="262"/>
      <c r="C596" s="262"/>
      <c r="D596" s="262"/>
      <c r="E596" s="262"/>
      <c r="F596" s="262"/>
      <c r="G596" s="262"/>
      <c r="H596" s="262"/>
      <c r="I596" s="262"/>
      <c r="J596" s="262"/>
      <c r="K596" s="262"/>
      <c r="L596" s="262"/>
      <c r="M596" s="262"/>
      <c r="N596" s="262"/>
      <c r="O596" s="262"/>
      <c r="P596" s="262"/>
      <c r="Q596" s="262"/>
      <c r="R596" s="262"/>
      <c r="S596" s="262"/>
      <c r="T596" s="262"/>
      <c r="U596" s="262"/>
      <c r="V596" s="262"/>
      <c r="W596" s="262"/>
      <c r="X596" s="262"/>
    </row>
    <row r="597" spans="1:24" ht="14.25" customHeight="1" x14ac:dyDescent="0.25">
      <c r="A597" s="262"/>
      <c r="B597" s="262"/>
      <c r="C597" s="262"/>
      <c r="D597" s="262"/>
      <c r="E597" s="262"/>
      <c r="F597" s="262"/>
      <c r="G597" s="262"/>
      <c r="H597" s="262"/>
      <c r="I597" s="262"/>
      <c r="J597" s="262"/>
      <c r="K597" s="262"/>
      <c r="L597" s="262"/>
      <c r="M597" s="262"/>
      <c r="N597" s="262"/>
      <c r="O597" s="262"/>
      <c r="P597" s="262"/>
      <c r="Q597" s="262"/>
      <c r="R597" s="262"/>
      <c r="S597" s="262"/>
      <c r="T597" s="262"/>
      <c r="U597" s="262"/>
      <c r="V597" s="262"/>
      <c r="W597" s="262"/>
      <c r="X597" s="262"/>
    </row>
    <row r="598" spans="1:24" ht="14.25" customHeight="1" x14ac:dyDescent="0.25">
      <c r="A598" s="262"/>
      <c r="B598" s="262"/>
      <c r="C598" s="262"/>
      <c r="D598" s="262"/>
      <c r="E598" s="262"/>
      <c r="F598" s="262"/>
      <c r="G598" s="262"/>
      <c r="H598" s="262"/>
      <c r="I598" s="262"/>
      <c r="J598" s="262"/>
      <c r="K598" s="262"/>
      <c r="L598" s="262"/>
      <c r="M598" s="262"/>
      <c r="N598" s="262"/>
      <c r="O598" s="262"/>
      <c r="P598" s="262"/>
      <c r="Q598" s="262"/>
      <c r="R598" s="262"/>
      <c r="S598" s="262"/>
      <c r="T598" s="262"/>
      <c r="U598" s="262"/>
      <c r="V598" s="262"/>
      <c r="W598" s="262"/>
      <c r="X598" s="262"/>
    </row>
    <row r="599" spans="1:24" ht="14.25" customHeight="1" x14ac:dyDescent="0.25">
      <c r="A599" s="262"/>
      <c r="B599" s="262"/>
      <c r="C599" s="262"/>
      <c r="D599" s="262"/>
      <c r="E599" s="262"/>
      <c r="F599" s="262"/>
      <c r="G599" s="262"/>
      <c r="H599" s="262"/>
      <c r="I599" s="262"/>
      <c r="J599" s="262"/>
      <c r="K599" s="262"/>
      <c r="L599" s="262"/>
      <c r="M599" s="262"/>
      <c r="N599" s="262"/>
      <c r="O599" s="262"/>
      <c r="P599" s="262"/>
      <c r="Q599" s="262"/>
      <c r="R599" s="262"/>
      <c r="S599" s="262"/>
      <c r="T599" s="262"/>
      <c r="U599" s="262"/>
      <c r="V599" s="262"/>
      <c r="W599" s="262"/>
      <c r="X599" s="262"/>
    </row>
    <row r="600" spans="1:24" ht="14.25" customHeight="1" x14ac:dyDescent="0.25">
      <c r="A600" s="262"/>
      <c r="B600" s="262"/>
      <c r="C600" s="262"/>
      <c r="D600" s="262"/>
      <c r="E600" s="262"/>
      <c r="F600" s="262"/>
      <c r="G600" s="262"/>
      <c r="H600" s="262"/>
      <c r="I600" s="262"/>
      <c r="J600" s="262"/>
      <c r="K600" s="262"/>
      <c r="L600" s="262"/>
      <c r="M600" s="262"/>
      <c r="N600" s="262"/>
      <c r="O600" s="262"/>
      <c r="P600" s="262"/>
      <c r="Q600" s="262"/>
      <c r="R600" s="262"/>
      <c r="S600" s="262"/>
      <c r="T600" s="262"/>
      <c r="U600" s="262"/>
      <c r="V600" s="262"/>
      <c r="W600" s="262"/>
      <c r="X600" s="262"/>
    </row>
    <row r="601" spans="1:24" ht="14.25" customHeight="1" x14ac:dyDescent="0.25">
      <c r="A601" s="262"/>
      <c r="B601" s="262"/>
      <c r="C601" s="262"/>
      <c r="D601" s="262"/>
      <c r="E601" s="262"/>
      <c r="F601" s="262"/>
      <c r="G601" s="262"/>
      <c r="H601" s="262"/>
      <c r="I601" s="262"/>
      <c r="J601" s="262"/>
      <c r="K601" s="262"/>
      <c r="L601" s="262"/>
      <c r="M601" s="262"/>
      <c r="N601" s="262"/>
      <c r="O601" s="262"/>
      <c r="P601" s="262"/>
      <c r="Q601" s="262"/>
      <c r="R601" s="262"/>
      <c r="S601" s="262"/>
      <c r="T601" s="262"/>
      <c r="U601" s="262"/>
      <c r="V601" s="262"/>
      <c r="W601" s="262"/>
      <c r="X601" s="262"/>
    </row>
    <row r="602" spans="1:24" ht="14.25" customHeight="1" x14ac:dyDescent="0.25">
      <c r="A602" s="262"/>
      <c r="B602" s="262"/>
      <c r="C602" s="262"/>
      <c r="D602" s="262"/>
      <c r="E602" s="262"/>
      <c r="F602" s="262"/>
      <c r="G602" s="262"/>
      <c r="H602" s="262"/>
      <c r="I602" s="262"/>
      <c r="J602" s="262"/>
      <c r="K602" s="262"/>
      <c r="L602" s="262"/>
      <c r="M602" s="262"/>
      <c r="N602" s="262"/>
      <c r="O602" s="262"/>
      <c r="P602" s="262"/>
      <c r="Q602" s="262"/>
      <c r="R602" s="262"/>
      <c r="S602" s="262"/>
      <c r="T602" s="262"/>
      <c r="U602" s="262"/>
      <c r="V602" s="262"/>
      <c r="W602" s="262"/>
      <c r="X602" s="262"/>
    </row>
    <row r="603" spans="1:24" ht="14.25" customHeight="1" x14ac:dyDescent="0.25">
      <c r="A603" s="262"/>
      <c r="B603" s="262"/>
      <c r="C603" s="262"/>
      <c r="D603" s="262"/>
      <c r="E603" s="262"/>
      <c r="F603" s="262"/>
      <c r="G603" s="262"/>
      <c r="H603" s="262"/>
      <c r="I603" s="262"/>
      <c r="J603" s="262"/>
      <c r="K603" s="262"/>
      <c r="L603" s="262"/>
      <c r="M603" s="262"/>
      <c r="N603" s="262"/>
      <c r="O603" s="262"/>
      <c r="P603" s="262"/>
      <c r="Q603" s="262"/>
      <c r="R603" s="262"/>
      <c r="S603" s="262"/>
      <c r="T603" s="262"/>
      <c r="U603" s="262"/>
      <c r="V603" s="262"/>
      <c r="W603" s="262"/>
      <c r="X603" s="262"/>
    </row>
    <row r="604" spans="1:24" ht="14.25" customHeight="1" x14ac:dyDescent="0.25">
      <c r="A604" s="262"/>
      <c r="B604" s="262"/>
      <c r="C604" s="262"/>
      <c r="D604" s="262"/>
      <c r="E604" s="262"/>
      <c r="F604" s="262"/>
      <c r="G604" s="262"/>
      <c r="H604" s="262"/>
      <c r="I604" s="262"/>
      <c r="J604" s="262"/>
      <c r="K604" s="262"/>
      <c r="L604" s="262"/>
      <c r="M604" s="262"/>
      <c r="N604" s="262"/>
      <c r="O604" s="262"/>
      <c r="P604" s="262"/>
      <c r="Q604" s="262"/>
      <c r="R604" s="262"/>
      <c r="S604" s="262"/>
      <c r="T604" s="262"/>
      <c r="U604" s="262"/>
      <c r="V604" s="262"/>
      <c r="W604" s="262"/>
      <c r="X604" s="262"/>
    </row>
    <row r="605" spans="1:24" ht="14.25" customHeight="1" x14ac:dyDescent="0.25">
      <c r="A605" s="262"/>
      <c r="B605" s="262"/>
      <c r="C605" s="262"/>
      <c r="D605" s="262"/>
      <c r="E605" s="262"/>
      <c r="F605" s="262"/>
      <c r="G605" s="262"/>
      <c r="H605" s="262"/>
      <c r="I605" s="262"/>
      <c r="J605" s="262"/>
      <c r="K605" s="262"/>
      <c r="L605" s="262"/>
      <c r="M605" s="262"/>
      <c r="N605" s="262"/>
      <c r="O605" s="262"/>
      <c r="P605" s="262"/>
      <c r="Q605" s="262"/>
      <c r="R605" s="262"/>
      <c r="S605" s="262"/>
      <c r="T605" s="262"/>
      <c r="U605" s="262"/>
      <c r="V605" s="262"/>
      <c r="W605" s="262"/>
      <c r="X605" s="262"/>
    </row>
    <row r="606" spans="1:24" ht="14.25" customHeight="1" x14ac:dyDescent="0.25">
      <c r="A606" s="262"/>
      <c r="B606" s="262"/>
      <c r="C606" s="262"/>
      <c r="D606" s="262"/>
      <c r="E606" s="262"/>
      <c r="F606" s="262"/>
      <c r="G606" s="262"/>
      <c r="H606" s="262"/>
      <c r="I606" s="262"/>
      <c r="J606" s="262"/>
      <c r="K606" s="262"/>
      <c r="L606" s="262"/>
      <c r="M606" s="262"/>
      <c r="N606" s="262"/>
      <c r="O606" s="262"/>
      <c r="P606" s="262"/>
      <c r="Q606" s="262"/>
      <c r="R606" s="262"/>
      <c r="S606" s="262"/>
      <c r="T606" s="262"/>
      <c r="U606" s="262"/>
      <c r="V606" s="262"/>
      <c r="W606" s="262"/>
      <c r="X606" s="262"/>
    </row>
    <row r="607" spans="1:24" ht="14.25" customHeight="1" x14ac:dyDescent="0.25">
      <c r="A607" s="262"/>
      <c r="B607" s="262"/>
      <c r="C607" s="262"/>
      <c r="D607" s="262"/>
      <c r="E607" s="262"/>
      <c r="F607" s="262"/>
      <c r="G607" s="262"/>
      <c r="H607" s="262"/>
      <c r="I607" s="262"/>
      <c r="J607" s="262"/>
      <c r="K607" s="262"/>
      <c r="L607" s="262"/>
      <c r="M607" s="262"/>
      <c r="N607" s="262"/>
      <c r="O607" s="262"/>
      <c r="P607" s="262"/>
      <c r="Q607" s="262"/>
      <c r="R607" s="262"/>
      <c r="S607" s="262"/>
      <c r="T607" s="262"/>
      <c r="U607" s="262"/>
      <c r="V607" s="262"/>
      <c r="W607" s="262"/>
      <c r="X607" s="262"/>
    </row>
    <row r="608" spans="1:24" ht="14.25" customHeight="1" x14ac:dyDescent="0.25">
      <c r="A608" s="262"/>
      <c r="B608" s="262"/>
      <c r="C608" s="262"/>
      <c r="D608" s="262"/>
      <c r="E608" s="262"/>
      <c r="F608" s="262"/>
      <c r="G608" s="262"/>
      <c r="H608" s="262"/>
      <c r="I608" s="262"/>
      <c r="J608" s="262"/>
      <c r="K608" s="262"/>
      <c r="L608" s="262"/>
      <c r="M608" s="262"/>
      <c r="N608" s="262"/>
      <c r="O608" s="262"/>
      <c r="P608" s="262"/>
      <c r="Q608" s="262"/>
      <c r="R608" s="262"/>
      <c r="S608" s="262"/>
      <c r="T608" s="262"/>
      <c r="U608" s="262"/>
      <c r="V608" s="262"/>
      <c r="W608" s="262"/>
      <c r="X608" s="262"/>
    </row>
    <row r="609" spans="1:24" ht="14.25" customHeight="1" x14ac:dyDescent="0.25">
      <c r="A609" s="262"/>
      <c r="B609" s="262"/>
      <c r="C609" s="262"/>
      <c r="D609" s="262"/>
      <c r="E609" s="262"/>
      <c r="F609" s="262"/>
      <c r="G609" s="262"/>
      <c r="H609" s="262"/>
      <c r="I609" s="262"/>
      <c r="J609" s="262"/>
      <c r="K609" s="262"/>
      <c r="L609" s="262"/>
      <c r="M609" s="262"/>
      <c r="N609" s="262"/>
      <c r="O609" s="262"/>
      <c r="P609" s="262"/>
      <c r="Q609" s="262"/>
      <c r="R609" s="262"/>
      <c r="S609" s="262"/>
      <c r="T609" s="262"/>
      <c r="U609" s="262"/>
      <c r="V609" s="262"/>
      <c r="W609" s="262"/>
      <c r="X609" s="262"/>
    </row>
    <row r="610" spans="1:24" ht="14.25" customHeight="1" x14ac:dyDescent="0.25">
      <c r="A610" s="262"/>
      <c r="B610" s="262"/>
      <c r="C610" s="262"/>
      <c r="D610" s="262"/>
      <c r="E610" s="262"/>
      <c r="F610" s="262"/>
      <c r="G610" s="262"/>
      <c r="H610" s="262"/>
      <c r="I610" s="262"/>
      <c r="J610" s="262"/>
      <c r="K610" s="262"/>
      <c r="L610" s="262"/>
      <c r="M610" s="262"/>
      <c r="N610" s="262"/>
      <c r="O610" s="262"/>
      <c r="P610" s="262"/>
      <c r="Q610" s="262"/>
      <c r="R610" s="262"/>
      <c r="S610" s="262"/>
      <c r="T610" s="262"/>
      <c r="U610" s="262"/>
      <c r="V610" s="262"/>
      <c r="W610" s="262"/>
      <c r="X610" s="262"/>
    </row>
    <row r="611" spans="1:24" ht="14.25" customHeight="1" x14ac:dyDescent="0.25">
      <c r="A611" s="262"/>
      <c r="B611" s="262"/>
      <c r="C611" s="262"/>
      <c r="D611" s="262"/>
      <c r="E611" s="262"/>
      <c r="F611" s="262"/>
      <c r="G611" s="262"/>
      <c r="H611" s="262"/>
      <c r="I611" s="262"/>
      <c r="J611" s="262"/>
      <c r="K611" s="262"/>
      <c r="L611" s="262"/>
      <c r="M611" s="262"/>
      <c r="N611" s="262"/>
      <c r="O611" s="262"/>
      <c r="P611" s="262"/>
      <c r="Q611" s="262"/>
      <c r="R611" s="262"/>
      <c r="S611" s="262"/>
      <c r="T611" s="262"/>
      <c r="U611" s="262"/>
      <c r="V611" s="262"/>
      <c r="W611" s="262"/>
      <c r="X611" s="262"/>
    </row>
    <row r="612" spans="1:24" ht="14.25" customHeight="1" x14ac:dyDescent="0.25">
      <c r="A612" s="262"/>
      <c r="B612" s="262"/>
      <c r="C612" s="262"/>
      <c r="D612" s="262"/>
      <c r="E612" s="262"/>
      <c r="F612" s="262"/>
      <c r="G612" s="262"/>
      <c r="H612" s="262"/>
      <c r="I612" s="262"/>
      <c r="J612" s="262"/>
      <c r="K612" s="262"/>
      <c r="L612" s="262"/>
      <c r="M612" s="262"/>
      <c r="N612" s="262"/>
      <c r="O612" s="262"/>
      <c r="P612" s="262"/>
      <c r="Q612" s="262"/>
      <c r="R612" s="262"/>
      <c r="S612" s="262"/>
      <c r="T612" s="262"/>
      <c r="U612" s="262"/>
      <c r="V612" s="262"/>
      <c r="W612" s="262"/>
      <c r="X612" s="262"/>
    </row>
    <row r="613" spans="1:24" ht="14.25" customHeight="1" x14ac:dyDescent="0.25">
      <c r="A613" s="262"/>
      <c r="B613" s="262"/>
      <c r="C613" s="262"/>
      <c r="D613" s="262"/>
      <c r="E613" s="262"/>
      <c r="F613" s="262"/>
      <c r="G613" s="262"/>
      <c r="H613" s="262"/>
      <c r="I613" s="262"/>
      <c r="J613" s="262"/>
      <c r="K613" s="262"/>
      <c r="L613" s="262"/>
      <c r="M613" s="262"/>
      <c r="N613" s="262"/>
      <c r="O613" s="262"/>
      <c r="P613" s="262"/>
      <c r="Q613" s="262"/>
      <c r="R613" s="262"/>
      <c r="S613" s="262"/>
      <c r="T613" s="262"/>
      <c r="U613" s="262"/>
      <c r="V613" s="262"/>
      <c r="W613" s="262"/>
      <c r="X613" s="262"/>
    </row>
    <row r="614" spans="1:24" ht="14.25" customHeight="1" x14ac:dyDescent="0.25">
      <c r="A614" s="262"/>
      <c r="B614" s="262"/>
      <c r="C614" s="262"/>
      <c r="D614" s="262"/>
      <c r="E614" s="262"/>
      <c r="F614" s="262"/>
      <c r="G614" s="262"/>
      <c r="H614" s="262"/>
      <c r="I614" s="262"/>
      <c r="J614" s="262"/>
      <c r="K614" s="262"/>
      <c r="L614" s="262"/>
      <c r="M614" s="262"/>
      <c r="N614" s="262"/>
      <c r="O614" s="262"/>
      <c r="P614" s="262"/>
      <c r="Q614" s="262"/>
      <c r="R614" s="262"/>
      <c r="S614" s="262"/>
      <c r="T614" s="262"/>
      <c r="U614" s="262"/>
      <c r="V614" s="262"/>
      <c r="W614" s="262"/>
      <c r="X614" s="262"/>
    </row>
    <row r="615" spans="1:24" ht="14.25" customHeight="1" x14ac:dyDescent="0.25">
      <c r="A615" s="262"/>
      <c r="B615" s="262"/>
      <c r="C615" s="262"/>
      <c r="D615" s="262"/>
      <c r="E615" s="262"/>
      <c r="F615" s="262"/>
      <c r="G615" s="262"/>
      <c r="H615" s="262"/>
      <c r="I615" s="262"/>
      <c r="J615" s="262"/>
      <c r="K615" s="262"/>
      <c r="L615" s="262"/>
      <c r="M615" s="262"/>
      <c r="N615" s="262"/>
      <c r="O615" s="262"/>
      <c r="P615" s="262"/>
      <c r="Q615" s="262"/>
      <c r="R615" s="262"/>
      <c r="S615" s="262"/>
      <c r="T615" s="262"/>
      <c r="U615" s="262"/>
      <c r="V615" s="262"/>
      <c r="W615" s="262"/>
      <c r="X615" s="262"/>
    </row>
    <row r="616" spans="1:24" ht="14.25" customHeight="1" x14ac:dyDescent="0.25">
      <c r="A616" s="262"/>
      <c r="B616" s="262"/>
      <c r="C616" s="262"/>
      <c r="D616" s="262"/>
      <c r="E616" s="262"/>
      <c r="F616" s="262"/>
      <c r="G616" s="262"/>
      <c r="H616" s="262"/>
      <c r="I616" s="262"/>
      <c r="J616" s="262"/>
      <c r="K616" s="262"/>
      <c r="L616" s="262"/>
      <c r="M616" s="262"/>
      <c r="N616" s="262"/>
      <c r="O616" s="262"/>
      <c r="P616" s="262"/>
      <c r="Q616" s="262"/>
      <c r="R616" s="262"/>
      <c r="S616" s="262"/>
      <c r="T616" s="262"/>
      <c r="U616" s="262"/>
      <c r="V616" s="262"/>
      <c r="W616" s="262"/>
      <c r="X616" s="262"/>
    </row>
    <row r="617" spans="1:24" ht="14.25" customHeight="1" x14ac:dyDescent="0.25">
      <c r="A617" s="262"/>
      <c r="B617" s="262"/>
      <c r="C617" s="262"/>
      <c r="D617" s="262"/>
      <c r="E617" s="262"/>
      <c r="F617" s="262"/>
      <c r="G617" s="262"/>
      <c r="H617" s="262"/>
      <c r="I617" s="262"/>
      <c r="J617" s="262"/>
      <c r="K617" s="262"/>
      <c r="L617" s="262"/>
      <c r="M617" s="262"/>
      <c r="N617" s="262"/>
      <c r="O617" s="262"/>
      <c r="P617" s="262"/>
      <c r="Q617" s="262"/>
      <c r="R617" s="262"/>
      <c r="S617" s="262"/>
      <c r="T617" s="262"/>
      <c r="U617" s="262"/>
      <c r="V617" s="262"/>
      <c r="W617" s="262"/>
      <c r="X617" s="262"/>
    </row>
    <row r="618" spans="1:24" ht="14.25" customHeight="1" x14ac:dyDescent="0.25">
      <c r="A618" s="262"/>
      <c r="B618" s="262"/>
      <c r="C618" s="262"/>
      <c r="D618" s="262"/>
      <c r="E618" s="262"/>
      <c r="F618" s="262"/>
      <c r="G618" s="262"/>
      <c r="H618" s="262"/>
      <c r="I618" s="262"/>
      <c r="J618" s="262"/>
      <c r="K618" s="262"/>
      <c r="L618" s="262"/>
      <c r="M618" s="262"/>
      <c r="N618" s="262"/>
      <c r="O618" s="262"/>
      <c r="P618" s="262"/>
      <c r="Q618" s="262"/>
      <c r="R618" s="262"/>
      <c r="S618" s="262"/>
      <c r="T618" s="262"/>
      <c r="U618" s="262"/>
      <c r="V618" s="262"/>
      <c r="W618" s="262"/>
      <c r="X618" s="262"/>
    </row>
    <row r="619" spans="1:24" ht="14.25" customHeight="1" x14ac:dyDescent="0.25">
      <c r="A619" s="262"/>
      <c r="B619" s="262"/>
      <c r="C619" s="262"/>
      <c r="D619" s="262"/>
      <c r="E619" s="262"/>
      <c r="F619" s="262"/>
      <c r="G619" s="262"/>
      <c r="H619" s="262"/>
      <c r="I619" s="262"/>
      <c r="J619" s="262"/>
      <c r="K619" s="262"/>
      <c r="L619" s="262"/>
      <c r="M619" s="262"/>
      <c r="N619" s="262"/>
      <c r="O619" s="262"/>
      <c r="P619" s="262"/>
      <c r="Q619" s="262"/>
      <c r="R619" s="262"/>
      <c r="S619" s="262"/>
      <c r="T619" s="262"/>
      <c r="U619" s="262"/>
      <c r="V619" s="262"/>
      <c r="W619" s="262"/>
      <c r="X619" s="262"/>
    </row>
    <row r="620" spans="1:24" ht="14.25" customHeight="1" x14ac:dyDescent="0.25">
      <c r="A620" s="262"/>
      <c r="B620" s="262"/>
      <c r="C620" s="262"/>
      <c r="D620" s="262"/>
      <c r="E620" s="262"/>
      <c r="F620" s="262"/>
      <c r="G620" s="262"/>
      <c r="H620" s="262"/>
      <c r="I620" s="262"/>
      <c r="J620" s="262"/>
      <c r="K620" s="262"/>
      <c r="L620" s="262"/>
      <c r="M620" s="262"/>
      <c r="N620" s="262"/>
      <c r="O620" s="262"/>
      <c r="P620" s="262"/>
      <c r="Q620" s="262"/>
      <c r="R620" s="262"/>
      <c r="S620" s="262"/>
      <c r="T620" s="262"/>
      <c r="U620" s="262"/>
      <c r="V620" s="262"/>
      <c r="W620" s="262"/>
      <c r="X620" s="262"/>
    </row>
    <row r="621" spans="1:24" ht="14.25" customHeight="1" x14ac:dyDescent="0.25">
      <c r="A621" s="262"/>
      <c r="B621" s="262"/>
      <c r="C621" s="262"/>
      <c r="D621" s="262"/>
      <c r="E621" s="262"/>
      <c r="F621" s="262"/>
      <c r="G621" s="262"/>
      <c r="H621" s="262"/>
      <c r="I621" s="262"/>
      <c r="J621" s="262"/>
      <c r="K621" s="262"/>
      <c r="L621" s="262"/>
      <c r="M621" s="262"/>
      <c r="N621" s="262"/>
      <c r="O621" s="262"/>
      <c r="P621" s="262"/>
      <c r="Q621" s="262"/>
      <c r="R621" s="262"/>
      <c r="S621" s="262"/>
      <c r="T621" s="262"/>
      <c r="U621" s="262"/>
      <c r="V621" s="262"/>
      <c r="W621" s="262"/>
      <c r="X621" s="262"/>
    </row>
    <row r="622" spans="1:24" ht="14.25" customHeight="1" x14ac:dyDescent="0.25">
      <c r="A622" s="262"/>
      <c r="B622" s="262"/>
      <c r="C622" s="262"/>
      <c r="D622" s="262"/>
      <c r="E622" s="262"/>
      <c r="F622" s="262"/>
      <c r="G622" s="262"/>
      <c r="H622" s="262"/>
      <c r="I622" s="262"/>
      <c r="J622" s="262"/>
      <c r="K622" s="262"/>
      <c r="L622" s="262"/>
      <c r="M622" s="262"/>
      <c r="N622" s="262"/>
      <c r="O622" s="262"/>
      <c r="P622" s="262"/>
      <c r="Q622" s="262"/>
      <c r="R622" s="262"/>
      <c r="S622" s="262"/>
      <c r="T622" s="262"/>
      <c r="U622" s="262"/>
      <c r="V622" s="262"/>
      <c r="W622" s="262"/>
      <c r="X622" s="262"/>
    </row>
    <row r="623" spans="1:24" ht="14.25" customHeight="1" x14ac:dyDescent="0.25">
      <c r="A623" s="262"/>
      <c r="B623" s="262"/>
      <c r="C623" s="262"/>
      <c r="D623" s="262"/>
      <c r="E623" s="262"/>
      <c r="F623" s="262"/>
      <c r="G623" s="262"/>
      <c r="H623" s="262"/>
      <c r="I623" s="262"/>
      <c r="J623" s="262"/>
      <c r="K623" s="262"/>
      <c r="L623" s="262"/>
      <c r="M623" s="262"/>
      <c r="N623" s="262"/>
      <c r="O623" s="262"/>
      <c r="P623" s="262"/>
      <c r="Q623" s="262"/>
      <c r="R623" s="262"/>
      <c r="S623" s="262"/>
      <c r="T623" s="262"/>
      <c r="U623" s="262"/>
      <c r="V623" s="262"/>
      <c r="W623" s="262"/>
      <c r="X623" s="262"/>
    </row>
    <row r="624" spans="1:24" ht="14.25" customHeight="1" x14ac:dyDescent="0.25">
      <c r="A624" s="262"/>
      <c r="B624" s="262"/>
      <c r="C624" s="262"/>
      <c r="D624" s="262"/>
      <c r="E624" s="262"/>
      <c r="F624" s="262"/>
      <c r="G624" s="262"/>
      <c r="H624" s="262"/>
      <c r="I624" s="262"/>
      <c r="J624" s="262"/>
      <c r="K624" s="262"/>
      <c r="L624" s="262"/>
      <c r="M624" s="262"/>
      <c r="N624" s="262"/>
      <c r="O624" s="262"/>
      <c r="P624" s="262"/>
      <c r="Q624" s="262"/>
      <c r="R624" s="262"/>
      <c r="S624" s="262"/>
      <c r="T624" s="262"/>
      <c r="U624" s="262"/>
      <c r="V624" s="262"/>
      <c r="W624" s="262"/>
      <c r="X624" s="262"/>
    </row>
    <row r="625" spans="1:24" ht="14.25" customHeight="1" x14ac:dyDescent="0.25">
      <c r="A625" s="262"/>
      <c r="B625" s="262"/>
      <c r="C625" s="262"/>
      <c r="D625" s="262"/>
      <c r="E625" s="262"/>
      <c r="F625" s="262"/>
      <c r="G625" s="262"/>
      <c r="H625" s="262"/>
      <c r="I625" s="262"/>
      <c r="J625" s="262"/>
      <c r="K625" s="262"/>
      <c r="L625" s="262"/>
      <c r="M625" s="262"/>
      <c r="N625" s="262"/>
      <c r="O625" s="262"/>
      <c r="P625" s="262"/>
      <c r="Q625" s="262"/>
      <c r="R625" s="262"/>
      <c r="S625" s="262"/>
      <c r="T625" s="262"/>
      <c r="U625" s="262"/>
      <c r="V625" s="262"/>
      <c r="W625" s="262"/>
      <c r="X625" s="262"/>
    </row>
    <row r="626" spans="1:24" ht="14.25" customHeight="1" x14ac:dyDescent="0.25">
      <c r="A626" s="262"/>
      <c r="B626" s="262"/>
      <c r="C626" s="262"/>
      <c r="D626" s="262"/>
      <c r="E626" s="262"/>
      <c r="F626" s="262"/>
      <c r="G626" s="262"/>
      <c r="H626" s="262"/>
      <c r="I626" s="262"/>
      <c r="J626" s="262"/>
      <c r="K626" s="262"/>
      <c r="L626" s="262"/>
      <c r="M626" s="262"/>
      <c r="N626" s="262"/>
      <c r="O626" s="262"/>
      <c r="P626" s="262"/>
      <c r="Q626" s="262"/>
      <c r="R626" s="262"/>
      <c r="S626" s="262"/>
      <c r="T626" s="262"/>
      <c r="U626" s="262"/>
      <c r="V626" s="262"/>
      <c r="W626" s="262"/>
      <c r="X626" s="262"/>
    </row>
    <row r="627" spans="1:24" ht="14.25" customHeight="1" x14ac:dyDescent="0.25">
      <c r="A627" s="262"/>
      <c r="B627" s="262"/>
      <c r="C627" s="262"/>
      <c r="D627" s="262"/>
      <c r="E627" s="262"/>
      <c r="F627" s="262"/>
      <c r="G627" s="262"/>
      <c r="H627" s="262"/>
      <c r="I627" s="262"/>
      <c r="J627" s="262"/>
      <c r="K627" s="262"/>
      <c r="L627" s="262"/>
      <c r="M627" s="262"/>
      <c r="N627" s="262"/>
      <c r="O627" s="262"/>
      <c r="P627" s="262"/>
      <c r="Q627" s="262"/>
      <c r="R627" s="262"/>
      <c r="S627" s="262"/>
      <c r="T627" s="262"/>
      <c r="U627" s="262"/>
      <c r="V627" s="262"/>
      <c r="W627" s="262"/>
      <c r="X627" s="262"/>
    </row>
    <row r="628" spans="1:24" ht="14.25" customHeight="1" x14ac:dyDescent="0.25">
      <c r="A628" s="262"/>
      <c r="B628" s="262"/>
      <c r="C628" s="262"/>
      <c r="D628" s="262"/>
      <c r="E628" s="262"/>
      <c r="F628" s="262"/>
      <c r="G628" s="262"/>
      <c r="H628" s="262"/>
      <c r="I628" s="262"/>
      <c r="J628" s="262"/>
      <c r="K628" s="262"/>
      <c r="L628" s="262"/>
      <c r="M628" s="262"/>
      <c r="N628" s="262"/>
      <c r="O628" s="262"/>
      <c r="P628" s="262"/>
      <c r="Q628" s="262"/>
      <c r="R628" s="262"/>
      <c r="S628" s="262"/>
      <c r="T628" s="262"/>
      <c r="U628" s="262"/>
      <c r="V628" s="262"/>
      <c r="W628" s="262"/>
      <c r="X628" s="262"/>
    </row>
    <row r="629" spans="1:24" ht="14.25" customHeight="1" x14ac:dyDescent="0.25">
      <c r="A629" s="262"/>
      <c r="B629" s="262"/>
      <c r="C629" s="262"/>
      <c r="D629" s="262"/>
      <c r="E629" s="262"/>
      <c r="F629" s="262"/>
      <c r="G629" s="262"/>
      <c r="H629" s="262"/>
      <c r="I629" s="262"/>
      <c r="J629" s="262"/>
      <c r="K629" s="262"/>
      <c r="L629" s="262"/>
      <c r="M629" s="262"/>
      <c r="N629" s="262"/>
      <c r="O629" s="262"/>
      <c r="P629" s="262"/>
      <c r="Q629" s="262"/>
      <c r="R629" s="262"/>
      <c r="S629" s="262"/>
      <c r="T629" s="262"/>
      <c r="U629" s="262"/>
      <c r="V629" s="262"/>
      <c r="W629" s="262"/>
      <c r="X629" s="262"/>
    </row>
    <row r="630" spans="1:24" ht="14.25" customHeight="1" x14ac:dyDescent="0.25">
      <c r="A630" s="262"/>
      <c r="B630" s="262"/>
      <c r="C630" s="262"/>
      <c r="D630" s="262"/>
      <c r="E630" s="262"/>
      <c r="F630" s="262"/>
      <c r="G630" s="262"/>
      <c r="H630" s="262"/>
      <c r="I630" s="262"/>
      <c r="J630" s="262"/>
      <c r="K630" s="262"/>
      <c r="L630" s="262"/>
      <c r="M630" s="262"/>
      <c r="N630" s="262"/>
      <c r="O630" s="262"/>
      <c r="P630" s="262"/>
      <c r="Q630" s="262"/>
      <c r="R630" s="262"/>
      <c r="S630" s="262"/>
      <c r="T630" s="262"/>
      <c r="U630" s="262"/>
      <c r="V630" s="262"/>
      <c r="W630" s="262"/>
      <c r="X630" s="262"/>
    </row>
    <row r="631" spans="1:24" ht="14.25" customHeight="1" x14ac:dyDescent="0.25">
      <c r="A631" s="262"/>
      <c r="B631" s="262"/>
      <c r="C631" s="262"/>
      <c r="D631" s="262"/>
      <c r="E631" s="262"/>
      <c r="F631" s="262"/>
      <c r="G631" s="262"/>
      <c r="H631" s="262"/>
      <c r="I631" s="262"/>
      <c r="J631" s="262"/>
      <c r="K631" s="262"/>
      <c r="L631" s="262"/>
      <c r="M631" s="262"/>
      <c r="N631" s="262"/>
      <c r="O631" s="262"/>
      <c r="P631" s="262"/>
      <c r="Q631" s="262"/>
      <c r="R631" s="262"/>
      <c r="S631" s="262"/>
      <c r="T631" s="262"/>
      <c r="U631" s="262"/>
      <c r="V631" s="262"/>
      <c r="W631" s="262"/>
      <c r="X631" s="262"/>
    </row>
    <row r="632" spans="1:24" ht="14.25" customHeight="1" x14ac:dyDescent="0.25">
      <c r="A632" s="262"/>
      <c r="B632" s="262"/>
      <c r="C632" s="262"/>
      <c r="D632" s="262"/>
      <c r="E632" s="262"/>
      <c r="F632" s="262"/>
      <c r="G632" s="262"/>
      <c r="H632" s="262"/>
      <c r="I632" s="262"/>
      <c r="J632" s="262"/>
      <c r="K632" s="262"/>
      <c r="L632" s="262"/>
      <c r="M632" s="262"/>
      <c r="N632" s="262"/>
      <c r="O632" s="262"/>
      <c r="P632" s="262"/>
      <c r="Q632" s="262"/>
      <c r="R632" s="262"/>
      <c r="S632" s="262"/>
      <c r="T632" s="262"/>
      <c r="U632" s="262"/>
      <c r="V632" s="262"/>
      <c r="W632" s="262"/>
      <c r="X632" s="262"/>
    </row>
    <row r="633" spans="1:24" ht="14.25" customHeight="1" x14ac:dyDescent="0.25">
      <c r="A633" s="262"/>
      <c r="B633" s="262"/>
      <c r="C633" s="262"/>
      <c r="D633" s="262"/>
      <c r="E633" s="262"/>
      <c r="F633" s="262"/>
      <c r="G633" s="262"/>
      <c r="H633" s="262"/>
      <c r="I633" s="262"/>
      <c r="J633" s="262"/>
      <c r="K633" s="262"/>
      <c r="L633" s="262"/>
      <c r="M633" s="262"/>
      <c r="N633" s="262"/>
      <c r="O633" s="262"/>
      <c r="P633" s="262"/>
      <c r="Q633" s="262"/>
      <c r="R633" s="262"/>
      <c r="S633" s="262"/>
      <c r="T633" s="262"/>
      <c r="U633" s="262"/>
      <c r="V633" s="262"/>
      <c r="W633" s="262"/>
      <c r="X633" s="262"/>
    </row>
    <row r="634" spans="1:24" ht="14.25" customHeight="1" x14ac:dyDescent="0.25">
      <c r="A634" s="262"/>
      <c r="B634" s="262"/>
      <c r="C634" s="262"/>
      <c r="D634" s="262"/>
      <c r="E634" s="262"/>
      <c r="F634" s="262"/>
      <c r="G634" s="262"/>
      <c r="H634" s="262"/>
      <c r="I634" s="262"/>
      <c r="J634" s="262"/>
      <c r="K634" s="262"/>
      <c r="L634" s="262"/>
      <c r="M634" s="262"/>
      <c r="N634" s="262"/>
      <c r="O634" s="262"/>
      <c r="P634" s="262"/>
      <c r="Q634" s="262"/>
      <c r="R634" s="262"/>
      <c r="S634" s="262"/>
      <c r="T634" s="262"/>
      <c r="U634" s="262"/>
      <c r="V634" s="262"/>
      <c r="W634" s="262"/>
      <c r="X634" s="262"/>
    </row>
    <row r="635" spans="1:24" ht="14.25" customHeight="1" x14ac:dyDescent="0.25">
      <c r="A635" s="262"/>
      <c r="B635" s="262"/>
      <c r="C635" s="262"/>
      <c r="D635" s="262"/>
      <c r="E635" s="262"/>
      <c r="F635" s="262"/>
      <c r="G635" s="262"/>
      <c r="H635" s="262"/>
      <c r="I635" s="262"/>
      <c r="J635" s="262"/>
      <c r="K635" s="262"/>
      <c r="L635" s="262"/>
      <c r="M635" s="262"/>
      <c r="N635" s="262"/>
      <c r="O635" s="262"/>
      <c r="P635" s="262"/>
      <c r="Q635" s="262"/>
      <c r="R635" s="262"/>
      <c r="S635" s="262"/>
      <c r="T635" s="262"/>
      <c r="U635" s="262"/>
      <c r="V635" s="262"/>
      <c r="W635" s="262"/>
      <c r="X635" s="262"/>
    </row>
    <row r="636" spans="1:24" ht="14.25" customHeight="1" x14ac:dyDescent="0.25">
      <c r="A636" s="262"/>
      <c r="B636" s="262"/>
      <c r="C636" s="262"/>
      <c r="D636" s="262"/>
      <c r="E636" s="262"/>
      <c r="F636" s="262"/>
      <c r="G636" s="262"/>
      <c r="H636" s="262"/>
      <c r="I636" s="262"/>
      <c r="J636" s="262"/>
      <c r="K636" s="262"/>
      <c r="L636" s="262"/>
      <c r="M636" s="262"/>
      <c r="N636" s="262"/>
      <c r="O636" s="262"/>
      <c r="P636" s="262"/>
      <c r="Q636" s="262"/>
      <c r="R636" s="262"/>
      <c r="S636" s="262"/>
      <c r="T636" s="262"/>
      <c r="U636" s="262"/>
      <c r="V636" s="262"/>
      <c r="W636" s="262"/>
      <c r="X636" s="262"/>
    </row>
    <row r="637" spans="1:24" ht="14.25" customHeight="1" x14ac:dyDescent="0.25">
      <c r="A637" s="262"/>
      <c r="B637" s="262"/>
      <c r="C637" s="262"/>
      <c r="D637" s="262"/>
      <c r="E637" s="262"/>
      <c r="F637" s="262"/>
      <c r="G637" s="262"/>
      <c r="H637" s="262"/>
      <c r="I637" s="262"/>
      <c r="J637" s="262"/>
      <c r="K637" s="262"/>
      <c r="L637" s="262"/>
      <c r="M637" s="262"/>
      <c r="N637" s="262"/>
      <c r="O637" s="262"/>
      <c r="P637" s="262"/>
      <c r="Q637" s="262"/>
      <c r="R637" s="262"/>
      <c r="S637" s="262"/>
      <c r="T637" s="262"/>
      <c r="U637" s="262"/>
      <c r="V637" s="262"/>
      <c r="W637" s="262"/>
      <c r="X637" s="262"/>
    </row>
    <row r="638" spans="1:24" ht="14.25" customHeight="1" x14ac:dyDescent="0.25">
      <c r="A638" s="262"/>
      <c r="B638" s="262"/>
      <c r="C638" s="262"/>
      <c r="D638" s="262"/>
      <c r="E638" s="262"/>
      <c r="F638" s="262"/>
      <c r="G638" s="262"/>
      <c r="H638" s="262"/>
      <c r="I638" s="262"/>
      <c r="J638" s="262"/>
      <c r="K638" s="262"/>
      <c r="L638" s="262"/>
      <c r="M638" s="262"/>
      <c r="N638" s="262"/>
      <c r="O638" s="262"/>
      <c r="P638" s="262"/>
      <c r="Q638" s="262"/>
      <c r="R638" s="262"/>
      <c r="S638" s="262"/>
      <c r="T638" s="262"/>
      <c r="U638" s="262"/>
      <c r="V638" s="262"/>
      <c r="W638" s="262"/>
      <c r="X638" s="262"/>
    </row>
    <row r="639" spans="1:24" ht="14.25" customHeight="1" x14ac:dyDescent="0.25">
      <c r="A639" s="262"/>
      <c r="B639" s="262"/>
      <c r="C639" s="262"/>
      <c r="D639" s="262"/>
      <c r="E639" s="262"/>
      <c r="F639" s="262"/>
      <c r="G639" s="262"/>
      <c r="H639" s="262"/>
      <c r="I639" s="262"/>
      <c r="J639" s="262"/>
      <c r="K639" s="262"/>
      <c r="L639" s="262"/>
      <c r="M639" s="262"/>
      <c r="N639" s="262"/>
      <c r="O639" s="262"/>
      <c r="P639" s="262"/>
      <c r="Q639" s="262"/>
      <c r="R639" s="262"/>
      <c r="S639" s="262"/>
      <c r="T639" s="262"/>
      <c r="U639" s="262"/>
      <c r="V639" s="262"/>
      <c r="W639" s="262"/>
      <c r="X639" s="262"/>
    </row>
    <row r="640" spans="1:24" ht="14.25" customHeight="1" x14ac:dyDescent="0.25">
      <c r="A640" s="262"/>
      <c r="B640" s="262"/>
      <c r="C640" s="262"/>
      <c r="D640" s="262"/>
      <c r="E640" s="262"/>
      <c r="F640" s="262"/>
      <c r="G640" s="262"/>
      <c r="H640" s="262"/>
      <c r="I640" s="262"/>
      <c r="J640" s="262"/>
      <c r="K640" s="262"/>
      <c r="L640" s="262"/>
      <c r="M640" s="262"/>
      <c r="N640" s="262"/>
      <c r="O640" s="262"/>
      <c r="P640" s="262"/>
      <c r="Q640" s="262"/>
      <c r="R640" s="262"/>
      <c r="S640" s="262"/>
      <c r="T640" s="262"/>
      <c r="U640" s="262"/>
      <c r="V640" s="262"/>
      <c r="W640" s="262"/>
      <c r="X640" s="262"/>
    </row>
    <row r="641" spans="1:24" ht="14.25" customHeight="1" x14ac:dyDescent="0.25">
      <c r="A641" s="262"/>
      <c r="B641" s="262"/>
      <c r="C641" s="262"/>
      <c r="D641" s="262"/>
      <c r="E641" s="262"/>
      <c r="F641" s="262"/>
      <c r="G641" s="262"/>
      <c r="H641" s="262"/>
      <c r="I641" s="262"/>
      <c r="J641" s="262"/>
      <c r="K641" s="262"/>
      <c r="L641" s="262"/>
      <c r="M641" s="262"/>
      <c r="N641" s="262"/>
      <c r="O641" s="262"/>
      <c r="P641" s="262"/>
      <c r="Q641" s="262"/>
      <c r="R641" s="262"/>
      <c r="S641" s="262"/>
      <c r="T641" s="262"/>
      <c r="U641" s="262"/>
      <c r="V641" s="262"/>
      <c r="W641" s="262"/>
      <c r="X641" s="262"/>
    </row>
    <row r="642" spans="1:24" ht="14.25" customHeight="1" x14ac:dyDescent="0.25">
      <c r="A642" s="262"/>
      <c r="B642" s="262"/>
      <c r="C642" s="262"/>
      <c r="D642" s="262"/>
      <c r="E642" s="262"/>
      <c r="F642" s="262"/>
      <c r="G642" s="262"/>
      <c r="H642" s="262"/>
      <c r="I642" s="262"/>
      <c r="J642" s="262"/>
      <c r="K642" s="262"/>
      <c r="L642" s="262"/>
      <c r="M642" s="262"/>
      <c r="N642" s="262"/>
      <c r="O642" s="262"/>
      <c r="P642" s="262"/>
      <c r="Q642" s="262"/>
      <c r="R642" s="262"/>
      <c r="S642" s="262"/>
      <c r="T642" s="262"/>
      <c r="U642" s="262"/>
      <c r="V642" s="262"/>
      <c r="W642" s="262"/>
      <c r="X642" s="262"/>
    </row>
    <row r="643" spans="1:24" ht="14.25" customHeight="1" x14ac:dyDescent="0.25">
      <c r="A643" s="262"/>
      <c r="B643" s="262"/>
      <c r="C643" s="262"/>
      <c r="D643" s="262"/>
      <c r="E643" s="262"/>
      <c r="F643" s="262"/>
      <c r="G643" s="262"/>
      <c r="H643" s="262"/>
      <c r="I643" s="262"/>
      <c r="J643" s="262"/>
      <c r="K643" s="262"/>
      <c r="L643" s="262"/>
      <c r="M643" s="262"/>
      <c r="N643" s="262"/>
      <c r="O643" s="262"/>
      <c r="P643" s="262"/>
      <c r="Q643" s="262"/>
      <c r="R643" s="262"/>
      <c r="S643" s="262"/>
      <c r="T643" s="262"/>
      <c r="U643" s="262"/>
      <c r="V643" s="262"/>
      <c r="W643" s="262"/>
      <c r="X643" s="262"/>
    </row>
    <row r="644" spans="1:24" ht="14.25" customHeight="1" x14ac:dyDescent="0.25">
      <c r="A644" s="262"/>
      <c r="B644" s="262"/>
      <c r="C644" s="262"/>
      <c r="D644" s="262"/>
      <c r="E644" s="262"/>
      <c r="F644" s="262"/>
      <c r="G644" s="262"/>
      <c r="H644" s="262"/>
      <c r="I644" s="262"/>
      <c r="J644" s="262"/>
      <c r="K644" s="262"/>
      <c r="L644" s="262"/>
      <c r="M644" s="262"/>
      <c r="N644" s="262"/>
      <c r="O644" s="262"/>
      <c r="P644" s="262"/>
      <c r="Q644" s="262"/>
      <c r="R644" s="262"/>
      <c r="S644" s="262"/>
      <c r="T644" s="262"/>
      <c r="U644" s="262"/>
      <c r="V644" s="262"/>
      <c r="W644" s="262"/>
      <c r="X644" s="262"/>
    </row>
    <row r="645" spans="1:24" ht="14.25" customHeight="1" x14ac:dyDescent="0.25">
      <c r="A645" s="262"/>
      <c r="B645" s="262"/>
      <c r="C645" s="262"/>
      <c r="D645" s="262"/>
      <c r="E645" s="262"/>
      <c r="F645" s="262"/>
      <c r="G645" s="262"/>
      <c r="H645" s="262"/>
      <c r="I645" s="262"/>
      <c r="J645" s="262"/>
      <c r="K645" s="262"/>
      <c r="L645" s="262"/>
      <c r="M645" s="262"/>
      <c r="N645" s="262"/>
      <c r="O645" s="262"/>
      <c r="P645" s="262"/>
      <c r="Q645" s="262"/>
      <c r="R645" s="262"/>
      <c r="S645" s="262"/>
      <c r="T645" s="262"/>
      <c r="U645" s="262"/>
      <c r="V645" s="262"/>
      <c r="W645" s="262"/>
      <c r="X645" s="262"/>
    </row>
    <row r="646" spans="1:24" ht="14.25" customHeight="1" x14ac:dyDescent="0.25">
      <c r="A646" s="262"/>
      <c r="B646" s="262"/>
      <c r="C646" s="262"/>
      <c r="D646" s="262"/>
      <c r="E646" s="262"/>
      <c r="F646" s="262"/>
      <c r="G646" s="262"/>
      <c r="H646" s="262"/>
      <c r="I646" s="262"/>
      <c r="J646" s="262"/>
      <c r="K646" s="262"/>
      <c r="L646" s="262"/>
      <c r="M646" s="262"/>
      <c r="N646" s="262"/>
      <c r="O646" s="262"/>
      <c r="P646" s="262"/>
      <c r="Q646" s="262"/>
      <c r="R646" s="262"/>
      <c r="S646" s="262"/>
      <c r="T646" s="262"/>
      <c r="U646" s="262"/>
      <c r="V646" s="262"/>
      <c r="W646" s="262"/>
      <c r="X646" s="262"/>
    </row>
    <row r="647" spans="1:24" ht="14.25" customHeight="1" x14ac:dyDescent="0.25">
      <c r="A647" s="262"/>
      <c r="B647" s="262"/>
      <c r="C647" s="262"/>
      <c r="D647" s="262"/>
      <c r="E647" s="262"/>
      <c r="F647" s="262"/>
      <c r="G647" s="262"/>
      <c r="H647" s="262"/>
      <c r="I647" s="262"/>
      <c r="J647" s="262"/>
      <c r="K647" s="262"/>
      <c r="L647" s="262"/>
      <c r="M647" s="262"/>
      <c r="N647" s="262"/>
      <c r="O647" s="262"/>
      <c r="P647" s="262"/>
      <c r="Q647" s="262"/>
      <c r="R647" s="262"/>
      <c r="S647" s="262"/>
      <c r="T647" s="262"/>
      <c r="U647" s="262"/>
      <c r="V647" s="262"/>
      <c r="W647" s="262"/>
      <c r="X647" s="262"/>
    </row>
    <row r="648" spans="1:24" ht="14.25" customHeight="1" x14ac:dyDescent="0.25">
      <c r="A648" s="262"/>
      <c r="B648" s="262"/>
      <c r="C648" s="262"/>
      <c r="D648" s="262"/>
      <c r="E648" s="262"/>
      <c r="F648" s="262"/>
      <c r="G648" s="262"/>
      <c r="H648" s="262"/>
      <c r="I648" s="262"/>
      <c r="J648" s="262"/>
      <c r="K648" s="262"/>
      <c r="L648" s="262"/>
      <c r="M648" s="262"/>
      <c r="N648" s="262"/>
      <c r="O648" s="262"/>
      <c r="P648" s="262"/>
      <c r="Q648" s="262"/>
      <c r="R648" s="262"/>
      <c r="S648" s="262"/>
      <c r="T648" s="262"/>
      <c r="U648" s="262"/>
      <c r="V648" s="262"/>
      <c r="W648" s="262"/>
      <c r="X648" s="262"/>
    </row>
    <row r="649" spans="1:24" ht="14.25" customHeight="1" x14ac:dyDescent="0.25">
      <c r="A649" s="262"/>
      <c r="B649" s="262"/>
      <c r="C649" s="262"/>
      <c r="D649" s="262"/>
      <c r="E649" s="262"/>
      <c r="F649" s="262"/>
      <c r="G649" s="262"/>
      <c r="H649" s="262"/>
      <c r="I649" s="262"/>
      <c r="J649" s="262"/>
      <c r="K649" s="262"/>
      <c r="L649" s="262"/>
      <c r="M649" s="262"/>
      <c r="N649" s="262"/>
      <c r="O649" s="262"/>
      <c r="P649" s="262"/>
      <c r="Q649" s="262"/>
      <c r="R649" s="262"/>
      <c r="S649" s="262"/>
      <c r="T649" s="262"/>
      <c r="U649" s="262"/>
      <c r="V649" s="262"/>
      <c r="W649" s="262"/>
      <c r="X649" s="262"/>
    </row>
    <row r="650" spans="1:24" ht="14.25" customHeight="1" x14ac:dyDescent="0.25">
      <c r="A650" s="262"/>
      <c r="B650" s="262"/>
      <c r="C650" s="262"/>
      <c r="D650" s="262"/>
      <c r="E650" s="262"/>
      <c r="F650" s="262"/>
      <c r="G650" s="262"/>
      <c r="H650" s="262"/>
      <c r="I650" s="262"/>
      <c r="J650" s="262"/>
      <c r="K650" s="262"/>
      <c r="L650" s="262"/>
      <c r="M650" s="262"/>
      <c r="N650" s="262"/>
      <c r="O650" s="262"/>
      <c r="P650" s="262"/>
      <c r="Q650" s="262"/>
      <c r="R650" s="262"/>
      <c r="S650" s="262"/>
      <c r="T650" s="262"/>
      <c r="U650" s="262"/>
      <c r="V650" s="262"/>
      <c r="W650" s="262"/>
      <c r="X650" s="262"/>
    </row>
    <row r="651" spans="1:24" ht="14.25" customHeight="1" x14ac:dyDescent="0.25">
      <c r="A651" s="262"/>
      <c r="B651" s="262"/>
      <c r="C651" s="262"/>
      <c r="D651" s="262"/>
      <c r="E651" s="262"/>
      <c r="F651" s="262"/>
      <c r="G651" s="262"/>
      <c r="H651" s="262"/>
      <c r="I651" s="262"/>
      <c r="J651" s="262"/>
      <c r="K651" s="262"/>
      <c r="L651" s="262"/>
      <c r="M651" s="262"/>
      <c r="N651" s="262"/>
      <c r="O651" s="262"/>
      <c r="P651" s="262"/>
      <c r="Q651" s="262"/>
      <c r="R651" s="262"/>
      <c r="S651" s="262"/>
      <c r="T651" s="262"/>
      <c r="U651" s="262"/>
      <c r="V651" s="262"/>
      <c r="W651" s="262"/>
      <c r="X651" s="262"/>
    </row>
    <row r="652" spans="1:24" ht="14.25" customHeight="1" x14ac:dyDescent="0.25">
      <c r="A652" s="262"/>
      <c r="B652" s="262"/>
      <c r="C652" s="262"/>
      <c r="D652" s="262"/>
      <c r="E652" s="262"/>
      <c r="F652" s="262"/>
      <c r="G652" s="262"/>
      <c r="H652" s="262"/>
      <c r="I652" s="262"/>
      <c r="J652" s="262"/>
      <c r="K652" s="262"/>
      <c r="L652" s="262"/>
      <c r="M652" s="262"/>
      <c r="N652" s="262"/>
      <c r="O652" s="262"/>
      <c r="P652" s="262"/>
      <c r="Q652" s="262"/>
      <c r="R652" s="262"/>
      <c r="S652" s="262"/>
      <c r="T652" s="262"/>
      <c r="U652" s="262"/>
      <c r="V652" s="262"/>
      <c r="W652" s="262"/>
      <c r="X652" s="262"/>
    </row>
    <row r="653" spans="1:24" ht="14.25" customHeight="1" x14ac:dyDescent="0.25">
      <c r="A653" s="262"/>
      <c r="B653" s="262"/>
      <c r="C653" s="262"/>
      <c r="D653" s="262"/>
      <c r="E653" s="262"/>
      <c r="F653" s="262"/>
      <c r="G653" s="262"/>
      <c r="H653" s="262"/>
      <c r="I653" s="262"/>
      <c r="J653" s="262"/>
      <c r="K653" s="262"/>
      <c r="L653" s="262"/>
      <c r="M653" s="262"/>
      <c r="N653" s="262"/>
      <c r="O653" s="262"/>
      <c r="P653" s="262"/>
      <c r="Q653" s="262"/>
      <c r="R653" s="262"/>
      <c r="S653" s="262"/>
      <c r="T653" s="262"/>
      <c r="U653" s="262"/>
      <c r="V653" s="262"/>
      <c r="W653" s="262"/>
      <c r="X653" s="262"/>
    </row>
    <row r="654" spans="1:24" ht="14.25" customHeight="1" x14ac:dyDescent="0.25">
      <c r="A654" s="262"/>
      <c r="B654" s="262"/>
      <c r="C654" s="262"/>
      <c r="D654" s="262"/>
      <c r="E654" s="262"/>
      <c r="F654" s="262"/>
      <c r="G654" s="262"/>
      <c r="H654" s="262"/>
      <c r="I654" s="262"/>
      <c r="J654" s="262"/>
      <c r="K654" s="262"/>
      <c r="L654" s="262"/>
      <c r="M654" s="262"/>
      <c r="N654" s="262"/>
      <c r="O654" s="262"/>
      <c r="P654" s="262"/>
      <c r="Q654" s="262"/>
      <c r="R654" s="262"/>
      <c r="S654" s="262"/>
      <c r="T654" s="262"/>
      <c r="U654" s="262"/>
      <c r="V654" s="262"/>
      <c r="W654" s="262"/>
      <c r="X654" s="262"/>
    </row>
    <row r="655" spans="1:24" ht="14.25" customHeight="1" x14ac:dyDescent="0.25">
      <c r="A655" s="262"/>
      <c r="B655" s="262"/>
      <c r="C655" s="262"/>
      <c r="D655" s="262"/>
      <c r="E655" s="262"/>
      <c r="F655" s="262"/>
      <c r="G655" s="262"/>
      <c r="H655" s="262"/>
      <c r="I655" s="262"/>
      <c r="J655" s="262"/>
      <c r="K655" s="262"/>
      <c r="L655" s="262"/>
      <c r="M655" s="262"/>
      <c r="N655" s="262"/>
      <c r="O655" s="262"/>
      <c r="P655" s="262"/>
      <c r="Q655" s="262"/>
      <c r="R655" s="262"/>
      <c r="S655" s="262"/>
      <c r="T655" s="262"/>
      <c r="U655" s="262"/>
      <c r="V655" s="262"/>
      <c r="W655" s="262"/>
      <c r="X655" s="262"/>
    </row>
    <row r="656" spans="1:24" ht="14.25" customHeight="1" x14ac:dyDescent="0.25">
      <c r="A656" s="262"/>
      <c r="B656" s="262"/>
      <c r="C656" s="262"/>
      <c r="D656" s="262"/>
      <c r="E656" s="262"/>
      <c r="F656" s="262"/>
      <c r="G656" s="262"/>
      <c r="H656" s="262"/>
      <c r="I656" s="262"/>
      <c r="J656" s="262"/>
      <c r="K656" s="262"/>
      <c r="L656" s="262"/>
      <c r="M656" s="262"/>
      <c r="N656" s="262"/>
      <c r="O656" s="262"/>
      <c r="P656" s="262"/>
      <c r="Q656" s="262"/>
      <c r="R656" s="262"/>
      <c r="S656" s="262"/>
      <c r="T656" s="262"/>
      <c r="U656" s="262"/>
      <c r="V656" s="262"/>
      <c r="W656" s="262"/>
      <c r="X656" s="262"/>
    </row>
    <row r="657" spans="1:24" ht="14.25" customHeight="1" x14ac:dyDescent="0.25">
      <c r="A657" s="262"/>
      <c r="B657" s="262"/>
      <c r="C657" s="262"/>
      <c r="D657" s="262"/>
      <c r="E657" s="262"/>
      <c r="F657" s="262"/>
      <c r="G657" s="262"/>
      <c r="H657" s="262"/>
      <c r="I657" s="262"/>
      <c r="J657" s="262"/>
      <c r="K657" s="262"/>
      <c r="L657" s="262"/>
      <c r="M657" s="262"/>
      <c r="N657" s="262"/>
      <c r="O657" s="262"/>
      <c r="P657" s="262"/>
      <c r="Q657" s="262"/>
      <c r="R657" s="262"/>
      <c r="S657" s="262"/>
      <c r="T657" s="262"/>
      <c r="U657" s="262"/>
      <c r="V657" s="262"/>
      <c r="W657" s="262"/>
      <c r="X657" s="262"/>
    </row>
    <row r="658" spans="1:24" ht="14.25" customHeight="1" x14ac:dyDescent="0.25">
      <c r="A658" s="262"/>
      <c r="B658" s="262"/>
      <c r="C658" s="262"/>
      <c r="D658" s="262"/>
      <c r="E658" s="262"/>
      <c r="F658" s="262"/>
      <c r="G658" s="262"/>
      <c r="H658" s="262"/>
      <c r="I658" s="262"/>
      <c r="J658" s="262"/>
      <c r="K658" s="262"/>
      <c r="L658" s="262"/>
      <c r="M658" s="262"/>
      <c r="N658" s="262"/>
      <c r="O658" s="262"/>
      <c r="P658" s="262"/>
      <c r="Q658" s="262"/>
      <c r="R658" s="262"/>
      <c r="S658" s="262"/>
      <c r="T658" s="262"/>
      <c r="U658" s="262"/>
      <c r="V658" s="262"/>
      <c r="W658" s="262"/>
      <c r="X658" s="262"/>
    </row>
    <row r="659" spans="1:24" ht="14.25" customHeight="1" x14ac:dyDescent="0.25">
      <c r="A659" s="262"/>
      <c r="B659" s="262"/>
      <c r="C659" s="262"/>
      <c r="D659" s="262"/>
      <c r="E659" s="262"/>
      <c r="F659" s="262"/>
      <c r="G659" s="262"/>
      <c r="H659" s="262"/>
      <c r="I659" s="262"/>
      <c r="J659" s="262"/>
      <c r="K659" s="262"/>
      <c r="L659" s="262"/>
      <c r="M659" s="262"/>
      <c r="N659" s="262"/>
      <c r="O659" s="262"/>
      <c r="P659" s="262"/>
      <c r="Q659" s="262"/>
      <c r="R659" s="262"/>
      <c r="S659" s="262"/>
      <c r="T659" s="262"/>
      <c r="U659" s="262"/>
      <c r="V659" s="262"/>
      <c r="W659" s="262"/>
      <c r="X659" s="262"/>
    </row>
    <row r="660" spans="1:24" ht="14.25" customHeight="1" x14ac:dyDescent="0.25">
      <c r="A660" s="262"/>
      <c r="B660" s="262"/>
      <c r="C660" s="262"/>
      <c r="D660" s="262"/>
      <c r="E660" s="262"/>
      <c r="F660" s="262"/>
      <c r="G660" s="262"/>
      <c r="H660" s="262"/>
      <c r="I660" s="262"/>
      <c r="J660" s="262"/>
      <c r="K660" s="262"/>
      <c r="L660" s="262"/>
      <c r="M660" s="262"/>
      <c r="N660" s="262"/>
      <c r="O660" s="262"/>
      <c r="P660" s="262"/>
      <c r="Q660" s="262"/>
      <c r="R660" s="262"/>
      <c r="S660" s="262"/>
      <c r="T660" s="262"/>
      <c r="U660" s="262"/>
      <c r="V660" s="262"/>
      <c r="W660" s="262"/>
      <c r="X660" s="262"/>
    </row>
    <row r="661" spans="1:24" ht="14.25" customHeight="1" x14ac:dyDescent="0.25">
      <c r="A661" s="262"/>
      <c r="B661" s="262"/>
      <c r="C661" s="262"/>
      <c r="D661" s="262"/>
      <c r="E661" s="262"/>
      <c r="F661" s="262"/>
      <c r="G661" s="262"/>
      <c r="H661" s="262"/>
      <c r="I661" s="262"/>
      <c r="J661" s="262"/>
      <c r="K661" s="262"/>
      <c r="L661" s="262"/>
      <c r="M661" s="262"/>
      <c r="N661" s="262"/>
      <c r="O661" s="262"/>
      <c r="P661" s="262"/>
      <c r="Q661" s="262"/>
      <c r="R661" s="262"/>
      <c r="S661" s="262"/>
      <c r="T661" s="262"/>
      <c r="U661" s="262"/>
      <c r="V661" s="262"/>
      <c r="W661" s="262"/>
      <c r="X661" s="262"/>
    </row>
    <row r="662" spans="1:24" ht="14.25" customHeight="1" x14ac:dyDescent="0.25">
      <c r="A662" s="262"/>
      <c r="B662" s="262"/>
      <c r="C662" s="262"/>
      <c r="D662" s="262"/>
      <c r="E662" s="262"/>
      <c r="F662" s="262"/>
      <c r="G662" s="262"/>
      <c r="H662" s="262"/>
      <c r="I662" s="262"/>
      <c r="J662" s="262"/>
      <c r="K662" s="262"/>
      <c r="L662" s="262"/>
      <c r="M662" s="262"/>
      <c r="N662" s="262"/>
      <c r="O662" s="262"/>
      <c r="P662" s="262"/>
      <c r="Q662" s="262"/>
      <c r="R662" s="262"/>
      <c r="S662" s="262"/>
      <c r="T662" s="262"/>
      <c r="U662" s="262"/>
      <c r="V662" s="262"/>
      <c r="W662" s="262"/>
      <c r="X662" s="262"/>
    </row>
    <row r="663" spans="1:24" ht="14.25" customHeight="1" x14ac:dyDescent="0.25">
      <c r="A663" s="262"/>
      <c r="B663" s="262"/>
      <c r="C663" s="262"/>
      <c r="D663" s="262"/>
      <c r="E663" s="262"/>
      <c r="F663" s="262"/>
      <c r="G663" s="262"/>
      <c r="H663" s="262"/>
      <c r="I663" s="262"/>
      <c r="J663" s="262"/>
      <c r="K663" s="262"/>
      <c r="L663" s="262"/>
      <c r="M663" s="262"/>
      <c r="N663" s="262"/>
      <c r="O663" s="262"/>
      <c r="P663" s="262"/>
      <c r="Q663" s="262"/>
      <c r="R663" s="262"/>
      <c r="S663" s="262"/>
      <c r="T663" s="262"/>
      <c r="U663" s="262"/>
      <c r="V663" s="262"/>
      <c r="W663" s="262"/>
      <c r="X663" s="262"/>
    </row>
    <row r="664" spans="1:24" ht="14.25" customHeight="1" x14ac:dyDescent="0.25">
      <c r="A664" s="262"/>
      <c r="B664" s="262"/>
      <c r="C664" s="262"/>
      <c r="D664" s="262"/>
      <c r="E664" s="262"/>
      <c r="F664" s="262"/>
      <c r="G664" s="262"/>
      <c r="H664" s="262"/>
      <c r="I664" s="262"/>
      <c r="J664" s="262"/>
      <c r="K664" s="262"/>
      <c r="L664" s="262"/>
      <c r="M664" s="262"/>
      <c r="N664" s="262"/>
      <c r="O664" s="262"/>
      <c r="P664" s="262"/>
      <c r="Q664" s="262"/>
      <c r="R664" s="262"/>
      <c r="S664" s="262"/>
      <c r="T664" s="262"/>
      <c r="U664" s="262"/>
      <c r="V664" s="262"/>
      <c r="W664" s="262"/>
      <c r="X664" s="262"/>
    </row>
    <row r="665" spans="1:24" ht="14.25" customHeight="1" x14ac:dyDescent="0.25">
      <c r="A665" s="262"/>
      <c r="B665" s="262"/>
      <c r="C665" s="262"/>
      <c r="D665" s="262"/>
      <c r="E665" s="262"/>
      <c r="F665" s="262"/>
      <c r="G665" s="262"/>
      <c r="H665" s="262"/>
      <c r="I665" s="262"/>
      <c r="J665" s="262"/>
      <c r="K665" s="262"/>
      <c r="L665" s="262"/>
      <c r="M665" s="262"/>
      <c r="N665" s="262"/>
      <c r="O665" s="262"/>
      <c r="P665" s="262"/>
      <c r="Q665" s="262"/>
      <c r="R665" s="262"/>
      <c r="S665" s="262"/>
      <c r="T665" s="262"/>
      <c r="U665" s="262"/>
      <c r="V665" s="262"/>
      <c r="W665" s="262"/>
      <c r="X665" s="262"/>
    </row>
    <row r="666" spans="1:24" ht="14.25" customHeight="1" x14ac:dyDescent="0.25">
      <c r="A666" s="262"/>
      <c r="B666" s="262"/>
      <c r="C666" s="262"/>
      <c r="D666" s="262"/>
      <c r="E666" s="262"/>
      <c r="F666" s="262"/>
      <c r="G666" s="262"/>
      <c r="H666" s="262"/>
      <c r="I666" s="262"/>
      <c r="J666" s="262"/>
      <c r="K666" s="262"/>
      <c r="L666" s="262"/>
      <c r="M666" s="262"/>
      <c r="N666" s="262"/>
      <c r="O666" s="262"/>
      <c r="P666" s="262"/>
      <c r="Q666" s="262"/>
      <c r="R666" s="262"/>
      <c r="S666" s="262"/>
      <c r="T666" s="262"/>
      <c r="U666" s="262"/>
      <c r="V666" s="262"/>
      <c r="W666" s="262"/>
      <c r="X666" s="262"/>
    </row>
    <row r="667" spans="1:24" ht="14.25" customHeight="1" x14ac:dyDescent="0.25">
      <c r="A667" s="262"/>
      <c r="B667" s="262"/>
      <c r="C667" s="262"/>
      <c r="D667" s="262"/>
      <c r="E667" s="262"/>
      <c r="F667" s="262"/>
      <c r="G667" s="262"/>
      <c r="H667" s="262"/>
      <c r="I667" s="262"/>
      <c r="J667" s="262"/>
      <c r="K667" s="262"/>
      <c r="L667" s="262"/>
      <c r="M667" s="262"/>
      <c r="N667" s="262"/>
      <c r="O667" s="262"/>
      <c r="P667" s="262"/>
      <c r="Q667" s="262"/>
      <c r="R667" s="262"/>
      <c r="S667" s="262"/>
      <c r="T667" s="262"/>
      <c r="U667" s="262"/>
      <c r="V667" s="262"/>
      <c r="W667" s="262"/>
      <c r="X667" s="262"/>
    </row>
    <row r="668" spans="1:24" ht="14.25" customHeight="1" x14ac:dyDescent="0.25">
      <c r="A668" s="262"/>
      <c r="B668" s="262"/>
      <c r="C668" s="262"/>
      <c r="D668" s="262"/>
      <c r="E668" s="262"/>
      <c r="F668" s="262"/>
      <c r="G668" s="262"/>
      <c r="H668" s="262"/>
      <c r="I668" s="262"/>
      <c r="J668" s="262"/>
      <c r="K668" s="262"/>
      <c r="L668" s="262"/>
      <c r="M668" s="262"/>
      <c r="N668" s="262"/>
      <c r="O668" s="262"/>
      <c r="P668" s="262"/>
      <c r="Q668" s="262"/>
      <c r="R668" s="262"/>
      <c r="S668" s="262"/>
      <c r="T668" s="262"/>
      <c r="U668" s="262"/>
      <c r="V668" s="262"/>
      <c r="W668" s="262"/>
      <c r="X668" s="262"/>
    </row>
    <row r="669" spans="1:24" ht="14.25" customHeight="1" x14ac:dyDescent="0.25">
      <c r="A669" s="262"/>
      <c r="B669" s="262"/>
      <c r="C669" s="262"/>
      <c r="D669" s="262"/>
      <c r="E669" s="262"/>
      <c r="F669" s="262"/>
      <c r="G669" s="262"/>
      <c r="H669" s="262"/>
      <c r="I669" s="262"/>
      <c r="J669" s="262"/>
      <c r="K669" s="262"/>
      <c r="L669" s="262"/>
      <c r="M669" s="262"/>
      <c r="N669" s="262"/>
      <c r="O669" s="262"/>
      <c r="P669" s="262"/>
      <c r="Q669" s="262"/>
      <c r="R669" s="262"/>
      <c r="S669" s="262"/>
      <c r="T669" s="262"/>
      <c r="U669" s="262"/>
      <c r="V669" s="262"/>
      <c r="W669" s="262"/>
      <c r="X669" s="262"/>
    </row>
    <row r="670" spans="1:24" ht="14.25" customHeight="1" x14ac:dyDescent="0.25">
      <c r="A670" s="262"/>
      <c r="B670" s="262"/>
      <c r="C670" s="262"/>
      <c r="D670" s="262"/>
      <c r="E670" s="262"/>
      <c r="F670" s="262"/>
      <c r="G670" s="262"/>
      <c r="H670" s="262"/>
      <c r="I670" s="262"/>
      <c r="J670" s="262"/>
      <c r="K670" s="262"/>
      <c r="L670" s="262"/>
      <c r="M670" s="262"/>
      <c r="N670" s="262"/>
      <c r="O670" s="262"/>
      <c r="P670" s="262"/>
      <c r="Q670" s="262"/>
      <c r="R670" s="262"/>
      <c r="S670" s="262"/>
      <c r="T670" s="262"/>
      <c r="U670" s="262"/>
      <c r="V670" s="262"/>
      <c r="W670" s="262"/>
      <c r="X670" s="262"/>
    </row>
    <row r="671" spans="1:24" ht="14.25" customHeight="1" x14ac:dyDescent="0.25">
      <c r="A671" s="262"/>
      <c r="B671" s="262"/>
      <c r="C671" s="262"/>
      <c r="D671" s="262"/>
      <c r="E671" s="262"/>
      <c r="F671" s="262"/>
      <c r="G671" s="262"/>
      <c r="H671" s="262"/>
      <c r="I671" s="262"/>
      <c r="J671" s="262"/>
      <c r="K671" s="262"/>
      <c r="L671" s="262"/>
      <c r="M671" s="262"/>
      <c r="N671" s="262"/>
      <c r="O671" s="262"/>
      <c r="P671" s="262"/>
      <c r="Q671" s="262"/>
      <c r="R671" s="262"/>
      <c r="S671" s="262"/>
      <c r="T671" s="262"/>
      <c r="U671" s="262"/>
      <c r="V671" s="262"/>
      <c r="W671" s="262"/>
      <c r="X671" s="262"/>
    </row>
    <row r="672" spans="1:24" ht="14.25" customHeight="1" x14ac:dyDescent="0.25">
      <c r="A672" s="262"/>
      <c r="B672" s="262"/>
      <c r="C672" s="262"/>
      <c r="D672" s="262"/>
      <c r="E672" s="262"/>
      <c r="F672" s="262"/>
      <c r="G672" s="262"/>
      <c r="H672" s="262"/>
      <c r="I672" s="262"/>
      <c r="J672" s="262"/>
      <c r="K672" s="262"/>
      <c r="L672" s="262"/>
      <c r="M672" s="262"/>
      <c r="N672" s="262"/>
      <c r="O672" s="262"/>
      <c r="P672" s="262"/>
      <c r="Q672" s="262"/>
      <c r="R672" s="262"/>
      <c r="S672" s="262"/>
      <c r="T672" s="262"/>
      <c r="U672" s="262"/>
      <c r="V672" s="262"/>
      <c r="W672" s="262"/>
      <c r="X672" s="262"/>
    </row>
    <row r="673" spans="1:24" ht="14.25" customHeight="1" x14ac:dyDescent="0.25">
      <c r="A673" s="262"/>
      <c r="B673" s="262"/>
      <c r="C673" s="262"/>
      <c r="D673" s="262"/>
      <c r="E673" s="262"/>
      <c r="F673" s="262"/>
      <c r="G673" s="262"/>
      <c r="H673" s="262"/>
      <c r="I673" s="262"/>
      <c r="J673" s="262"/>
      <c r="K673" s="262"/>
      <c r="L673" s="262"/>
      <c r="M673" s="262"/>
      <c r="N673" s="262"/>
      <c r="O673" s="262"/>
      <c r="P673" s="262"/>
      <c r="Q673" s="262"/>
      <c r="R673" s="262"/>
      <c r="S673" s="262"/>
      <c r="T673" s="262"/>
      <c r="U673" s="262"/>
      <c r="V673" s="262"/>
      <c r="W673" s="262"/>
      <c r="X673" s="262"/>
    </row>
    <row r="674" spans="1:24" ht="14.25" customHeight="1" x14ac:dyDescent="0.25">
      <c r="A674" s="262"/>
      <c r="B674" s="262"/>
      <c r="C674" s="262"/>
      <c r="D674" s="262"/>
      <c r="E674" s="262"/>
      <c r="F674" s="262"/>
      <c r="G674" s="262"/>
      <c r="H674" s="262"/>
      <c r="I674" s="262"/>
      <c r="J674" s="262"/>
      <c r="K674" s="262"/>
      <c r="L674" s="262"/>
      <c r="M674" s="262"/>
      <c r="N674" s="262"/>
      <c r="O674" s="262"/>
      <c r="P674" s="262"/>
      <c r="Q674" s="262"/>
      <c r="R674" s="262"/>
      <c r="S674" s="262"/>
      <c r="T674" s="262"/>
      <c r="U674" s="262"/>
      <c r="V674" s="262"/>
      <c r="W674" s="262"/>
      <c r="X674" s="262"/>
    </row>
    <row r="675" spans="1:24" ht="14.25" customHeight="1" x14ac:dyDescent="0.25">
      <c r="A675" s="262"/>
      <c r="B675" s="262"/>
      <c r="C675" s="262"/>
      <c r="D675" s="262"/>
      <c r="E675" s="262"/>
      <c r="F675" s="262"/>
      <c r="G675" s="262"/>
      <c r="H675" s="262"/>
      <c r="I675" s="262"/>
      <c r="J675" s="262"/>
      <c r="K675" s="262"/>
      <c r="L675" s="262"/>
      <c r="M675" s="262"/>
      <c r="N675" s="262"/>
      <c r="O675" s="262"/>
      <c r="P675" s="262"/>
      <c r="Q675" s="262"/>
      <c r="R675" s="262"/>
      <c r="S675" s="262"/>
      <c r="T675" s="262"/>
      <c r="U675" s="262"/>
      <c r="V675" s="262"/>
      <c r="W675" s="262"/>
      <c r="X675" s="262"/>
    </row>
    <row r="676" spans="1:24" ht="14.25" customHeight="1" x14ac:dyDescent="0.25">
      <c r="A676" s="262"/>
      <c r="B676" s="262"/>
      <c r="C676" s="262"/>
      <c r="D676" s="262"/>
      <c r="E676" s="262"/>
      <c r="F676" s="262"/>
      <c r="G676" s="262"/>
      <c r="H676" s="262"/>
      <c r="I676" s="262"/>
      <c r="J676" s="262"/>
      <c r="K676" s="262"/>
      <c r="L676" s="262"/>
      <c r="M676" s="262"/>
      <c r="N676" s="262"/>
      <c r="O676" s="262"/>
      <c r="P676" s="262"/>
      <c r="Q676" s="262"/>
      <c r="R676" s="262"/>
      <c r="S676" s="262"/>
      <c r="T676" s="262"/>
      <c r="U676" s="262"/>
      <c r="V676" s="262"/>
      <c r="W676" s="262"/>
      <c r="X676" s="262"/>
    </row>
    <row r="677" spans="1:24" ht="14.25" customHeight="1" x14ac:dyDescent="0.25">
      <c r="A677" s="262"/>
      <c r="B677" s="262"/>
      <c r="C677" s="262"/>
      <c r="D677" s="262"/>
      <c r="E677" s="262"/>
      <c r="F677" s="262"/>
      <c r="G677" s="262"/>
      <c r="H677" s="262"/>
      <c r="I677" s="262"/>
      <c r="J677" s="262"/>
      <c r="K677" s="262"/>
      <c r="L677" s="262"/>
      <c r="M677" s="262"/>
      <c r="N677" s="262"/>
      <c r="O677" s="262"/>
      <c r="P677" s="262"/>
      <c r="Q677" s="262"/>
      <c r="R677" s="262"/>
      <c r="S677" s="262"/>
      <c r="T677" s="262"/>
      <c r="U677" s="262"/>
      <c r="V677" s="262"/>
      <c r="W677" s="262"/>
      <c r="X677" s="262"/>
    </row>
    <row r="678" spans="1:24" ht="14.25" customHeight="1" x14ac:dyDescent="0.25">
      <c r="A678" s="262"/>
      <c r="B678" s="262"/>
      <c r="C678" s="262"/>
      <c r="D678" s="262"/>
      <c r="E678" s="262"/>
      <c r="F678" s="262"/>
      <c r="G678" s="262"/>
      <c r="H678" s="262"/>
      <c r="I678" s="262"/>
      <c r="J678" s="262"/>
      <c r="K678" s="262"/>
      <c r="L678" s="262"/>
      <c r="M678" s="262"/>
      <c r="N678" s="262"/>
      <c r="O678" s="262"/>
      <c r="P678" s="262"/>
      <c r="Q678" s="262"/>
      <c r="R678" s="262"/>
      <c r="S678" s="262"/>
      <c r="T678" s="262"/>
      <c r="U678" s="262"/>
      <c r="V678" s="262"/>
      <c r="W678" s="262"/>
      <c r="X678" s="262"/>
    </row>
    <row r="679" spans="1:24" ht="14.25" customHeight="1" x14ac:dyDescent="0.25">
      <c r="A679" s="262"/>
      <c r="B679" s="262"/>
      <c r="C679" s="262"/>
      <c r="D679" s="262"/>
      <c r="E679" s="262"/>
      <c r="F679" s="262"/>
      <c r="G679" s="262"/>
      <c r="H679" s="262"/>
      <c r="I679" s="262"/>
      <c r="J679" s="262"/>
      <c r="K679" s="262"/>
      <c r="L679" s="262"/>
      <c r="M679" s="262"/>
      <c r="N679" s="262"/>
      <c r="O679" s="262"/>
      <c r="P679" s="262"/>
      <c r="Q679" s="262"/>
      <c r="R679" s="262"/>
      <c r="S679" s="262"/>
      <c r="T679" s="262"/>
      <c r="U679" s="262"/>
      <c r="V679" s="262"/>
      <c r="W679" s="262"/>
      <c r="X679" s="262"/>
    </row>
    <row r="680" spans="1:24" ht="14.25" customHeight="1" x14ac:dyDescent="0.25">
      <c r="A680" s="262"/>
      <c r="B680" s="262"/>
      <c r="C680" s="262"/>
      <c r="D680" s="262"/>
      <c r="E680" s="262"/>
      <c r="F680" s="262"/>
      <c r="G680" s="262"/>
      <c r="H680" s="262"/>
      <c r="I680" s="262"/>
      <c r="J680" s="262"/>
      <c r="K680" s="262"/>
      <c r="L680" s="262"/>
      <c r="M680" s="262"/>
      <c r="N680" s="262"/>
      <c r="O680" s="262"/>
      <c r="P680" s="262"/>
      <c r="Q680" s="262"/>
      <c r="R680" s="262"/>
      <c r="S680" s="262"/>
      <c r="T680" s="262"/>
      <c r="U680" s="262"/>
      <c r="V680" s="262"/>
      <c r="W680" s="262"/>
      <c r="X680" s="262"/>
    </row>
    <row r="681" spans="1:24" ht="14.25" customHeight="1" x14ac:dyDescent="0.25">
      <c r="A681" s="262"/>
      <c r="B681" s="262"/>
      <c r="C681" s="262"/>
      <c r="D681" s="262"/>
      <c r="E681" s="262"/>
      <c r="F681" s="262"/>
      <c r="G681" s="262"/>
      <c r="H681" s="262"/>
      <c r="I681" s="262"/>
      <c r="J681" s="262"/>
      <c r="K681" s="262"/>
      <c r="L681" s="262"/>
      <c r="M681" s="262"/>
      <c r="N681" s="262"/>
      <c r="O681" s="262"/>
      <c r="P681" s="262"/>
      <c r="Q681" s="262"/>
      <c r="R681" s="262"/>
      <c r="S681" s="262"/>
      <c r="T681" s="262"/>
      <c r="U681" s="262"/>
      <c r="V681" s="262"/>
      <c r="W681" s="262"/>
      <c r="X681" s="262"/>
    </row>
    <row r="682" spans="1:24" ht="14.25" customHeight="1" x14ac:dyDescent="0.25">
      <c r="A682" s="262"/>
      <c r="B682" s="262"/>
      <c r="C682" s="262"/>
      <c r="D682" s="262"/>
      <c r="E682" s="262"/>
      <c r="F682" s="262"/>
      <c r="G682" s="262"/>
      <c r="H682" s="262"/>
      <c r="I682" s="262"/>
      <c r="J682" s="262"/>
      <c r="K682" s="262"/>
      <c r="L682" s="262"/>
      <c r="M682" s="262"/>
      <c r="N682" s="262"/>
      <c r="O682" s="262"/>
      <c r="P682" s="262"/>
      <c r="Q682" s="262"/>
      <c r="R682" s="262"/>
      <c r="S682" s="262"/>
      <c r="T682" s="262"/>
      <c r="U682" s="262"/>
      <c r="V682" s="262"/>
      <c r="W682" s="262"/>
      <c r="X682" s="262"/>
    </row>
    <row r="683" spans="1:24" ht="14.25" customHeight="1" x14ac:dyDescent="0.25">
      <c r="A683" s="262"/>
      <c r="B683" s="262"/>
      <c r="C683" s="262"/>
      <c r="D683" s="262"/>
      <c r="E683" s="262"/>
      <c r="F683" s="262"/>
      <c r="G683" s="262"/>
      <c r="H683" s="262"/>
      <c r="I683" s="262"/>
      <c r="J683" s="262"/>
      <c r="K683" s="262"/>
      <c r="L683" s="262"/>
      <c r="M683" s="262"/>
      <c r="N683" s="262"/>
      <c r="O683" s="262"/>
      <c r="P683" s="262"/>
      <c r="Q683" s="262"/>
      <c r="R683" s="262"/>
      <c r="S683" s="262"/>
      <c r="T683" s="262"/>
      <c r="U683" s="262"/>
      <c r="V683" s="262"/>
      <c r="W683" s="262"/>
      <c r="X683" s="262"/>
    </row>
    <row r="684" spans="1:24" ht="14.25" customHeight="1" x14ac:dyDescent="0.25">
      <c r="A684" s="262"/>
      <c r="B684" s="262"/>
      <c r="C684" s="262"/>
      <c r="D684" s="262"/>
      <c r="E684" s="262"/>
      <c r="F684" s="262"/>
      <c r="G684" s="262"/>
      <c r="H684" s="262"/>
      <c r="I684" s="262"/>
      <c r="J684" s="262"/>
      <c r="K684" s="262"/>
      <c r="L684" s="262"/>
      <c r="M684" s="262"/>
      <c r="N684" s="262"/>
      <c r="O684" s="262"/>
      <c r="P684" s="262"/>
      <c r="Q684" s="262"/>
      <c r="R684" s="262"/>
      <c r="S684" s="262"/>
      <c r="T684" s="262"/>
      <c r="U684" s="262"/>
      <c r="V684" s="262"/>
      <c r="W684" s="262"/>
      <c r="X684" s="262"/>
    </row>
    <row r="685" spans="1:24" ht="14.25" customHeight="1" x14ac:dyDescent="0.25">
      <c r="A685" s="262"/>
      <c r="B685" s="262"/>
      <c r="C685" s="262"/>
      <c r="D685" s="262"/>
      <c r="E685" s="262"/>
      <c r="F685" s="262"/>
      <c r="G685" s="262"/>
      <c r="H685" s="262"/>
      <c r="I685" s="262"/>
      <c r="J685" s="262"/>
      <c r="K685" s="262"/>
      <c r="L685" s="262"/>
      <c r="M685" s="262"/>
      <c r="N685" s="262"/>
      <c r="O685" s="262"/>
      <c r="P685" s="262"/>
      <c r="Q685" s="262"/>
      <c r="R685" s="262"/>
      <c r="S685" s="262"/>
      <c r="T685" s="262"/>
      <c r="U685" s="262"/>
      <c r="V685" s="262"/>
      <c r="W685" s="262"/>
      <c r="X685" s="262"/>
    </row>
    <row r="686" spans="1:24" ht="14.25" customHeight="1" x14ac:dyDescent="0.25">
      <c r="A686" s="262"/>
      <c r="B686" s="262"/>
      <c r="C686" s="262"/>
      <c r="D686" s="262"/>
      <c r="E686" s="262"/>
      <c r="F686" s="262"/>
      <c r="G686" s="262"/>
      <c r="H686" s="262"/>
      <c r="I686" s="262"/>
      <c r="J686" s="262"/>
      <c r="K686" s="262"/>
      <c r="L686" s="262"/>
      <c r="M686" s="262"/>
      <c r="N686" s="262"/>
      <c r="O686" s="262"/>
      <c r="P686" s="262"/>
      <c r="Q686" s="262"/>
      <c r="R686" s="262"/>
      <c r="S686" s="262"/>
      <c r="T686" s="262"/>
      <c r="U686" s="262"/>
      <c r="V686" s="262"/>
      <c r="W686" s="262"/>
      <c r="X686" s="262"/>
    </row>
    <row r="687" spans="1:24" ht="14.25" customHeight="1" x14ac:dyDescent="0.25">
      <c r="A687" s="262"/>
      <c r="B687" s="262"/>
      <c r="C687" s="262"/>
      <c r="D687" s="262"/>
      <c r="E687" s="262"/>
      <c r="F687" s="262"/>
      <c r="G687" s="262"/>
      <c r="H687" s="262"/>
      <c r="I687" s="262"/>
      <c r="J687" s="262"/>
      <c r="K687" s="262"/>
      <c r="L687" s="262"/>
      <c r="M687" s="262"/>
      <c r="N687" s="262"/>
      <c r="O687" s="262"/>
      <c r="P687" s="262"/>
      <c r="Q687" s="262"/>
      <c r="R687" s="262"/>
      <c r="S687" s="262"/>
      <c r="T687" s="262"/>
      <c r="U687" s="262"/>
      <c r="V687" s="262"/>
      <c r="W687" s="262"/>
      <c r="X687" s="262"/>
    </row>
    <row r="688" spans="1:24" ht="14.25" customHeight="1" x14ac:dyDescent="0.25">
      <c r="A688" s="262"/>
      <c r="B688" s="262"/>
      <c r="C688" s="262"/>
      <c r="D688" s="262"/>
      <c r="E688" s="262"/>
      <c r="F688" s="262"/>
      <c r="G688" s="262"/>
      <c r="H688" s="262"/>
      <c r="I688" s="262"/>
      <c r="J688" s="262"/>
      <c r="K688" s="262"/>
      <c r="L688" s="262"/>
      <c r="M688" s="262"/>
      <c r="N688" s="262"/>
      <c r="O688" s="262"/>
      <c r="P688" s="262"/>
      <c r="Q688" s="262"/>
      <c r="R688" s="262"/>
      <c r="S688" s="262"/>
      <c r="T688" s="262"/>
      <c r="U688" s="262"/>
      <c r="V688" s="262"/>
      <c r="W688" s="262"/>
      <c r="X688" s="262"/>
    </row>
    <row r="689" spans="1:24" ht="14.25" customHeight="1" x14ac:dyDescent="0.25">
      <c r="A689" s="262"/>
      <c r="B689" s="262"/>
      <c r="C689" s="262"/>
      <c r="D689" s="262"/>
      <c r="E689" s="262"/>
      <c r="F689" s="262"/>
      <c r="G689" s="262"/>
      <c r="H689" s="262"/>
      <c r="I689" s="262"/>
      <c r="J689" s="262"/>
      <c r="K689" s="262"/>
      <c r="L689" s="262"/>
      <c r="M689" s="262"/>
      <c r="N689" s="262"/>
      <c r="O689" s="262"/>
      <c r="P689" s="262"/>
      <c r="Q689" s="262"/>
      <c r="R689" s="262"/>
      <c r="S689" s="262"/>
      <c r="T689" s="262"/>
      <c r="U689" s="262"/>
      <c r="V689" s="262"/>
      <c r="W689" s="262"/>
      <c r="X689" s="262"/>
    </row>
    <row r="690" spans="1:24" ht="14.25" customHeight="1" x14ac:dyDescent="0.25">
      <c r="A690" s="262"/>
      <c r="B690" s="262"/>
      <c r="C690" s="262"/>
      <c r="D690" s="262"/>
      <c r="E690" s="262"/>
      <c r="F690" s="262"/>
      <c r="G690" s="262"/>
      <c r="H690" s="262"/>
      <c r="I690" s="262"/>
      <c r="J690" s="262"/>
      <c r="K690" s="262"/>
      <c r="L690" s="262"/>
      <c r="M690" s="262"/>
      <c r="N690" s="262"/>
      <c r="O690" s="262"/>
      <c r="P690" s="262"/>
      <c r="Q690" s="262"/>
      <c r="R690" s="262"/>
      <c r="S690" s="262"/>
      <c r="T690" s="262"/>
      <c r="U690" s="262"/>
      <c r="V690" s="262"/>
      <c r="W690" s="262"/>
      <c r="X690" s="262"/>
    </row>
    <row r="691" spans="1:24" ht="14.25" customHeight="1" x14ac:dyDescent="0.25">
      <c r="A691" s="262"/>
      <c r="B691" s="262"/>
      <c r="C691" s="262"/>
      <c r="D691" s="262"/>
      <c r="E691" s="262"/>
      <c r="F691" s="262"/>
      <c r="G691" s="262"/>
      <c r="H691" s="262"/>
      <c r="I691" s="262"/>
      <c r="J691" s="262"/>
      <c r="K691" s="262"/>
      <c r="L691" s="262"/>
      <c r="M691" s="262"/>
      <c r="N691" s="262"/>
      <c r="O691" s="262"/>
      <c r="P691" s="262"/>
      <c r="Q691" s="262"/>
      <c r="R691" s="262"/>
      <c r="S691" s="262"/>
      <c r="T691" s="262"/>
      <c r="U691" s="262"/>
      <c r="V691" s="262"/>
      <c r="W691" s="262"/>
      <c r="X691" s="262"/>
    </row>
    <row r="692" spans="1:24" ht="14.25" customHeight="1" x14ac:dyDescent="0.25">
      <c r="A692" s="262"/>
      <c r="B692" s="262"/>
      <c r="C692" s="262"/>
      <c r="D692" s="262"/>
      <c r="E692" s="262"/>
      <c r="F692" s="262"/>
      <c r="G692" s="262"/>
      <c r="H692" s="262"/>
      <c r="I692" s="262"/>
      <c r="J692" s="262"/>
      <c r="K692" s="262"/>
      <c r="L692" s="262"/>
      <c r="M692" s="262"/>
      <c r="N692" s="262"/>
      <c r="O692" s="262"/>
      <c r="P692" s="262"/>
      <c r="Q692" s="262"/>
      <c r="R692" s="262"/>
      <c r="S692" s="262"/>
      <c r="T692" s="262"/>
      <c r="U692" s="262"/>
      <c r="V692" s="262"/>
      <c r="W692" s="262"/>
      <c r="X692" s="262"/>
    </row>
    <row r="693" spans="1:24" ht="14.25" customHeight="1" x14ac:dyDescent="0.25">
      <c r="A693" s="262"/>
      <c r="B693" s="262"/>
      <c r="C693" s="262"/>
      <c r="D693" s="262"/>
      <c r="E693" s="262"/>
      <c r="F693" s="262"/>
      <c r="G693" s="262"/>
      <c r="H693" s="262"/>
      <c r="I693" s="262"/>
      <c r="J693" s="262"/>
      <c r="K693" s="262"/>
      <c r="L693" s="262"/>
      <c r="M693" s="262"/>
      <c r="N693" s="262"/>
      <c r="O693" s="262"/>
      <c r="P693" s="262"/>
      <c r="Q693" s="262"/>
      <c r="R693" s="262"/>
      <c r="S693" s="262"/>
      <c r="T693" s="262"/>
      <c r="U693" s="262"/>
      <c r="V693" s="262"/>
      <c r="W693" s="262"/>
      <c r="X693" s="262"/>
    </row>
    <row r="694" spans="1:24" ht="14.25" customHeight="1" x14ac:dyDescent="0.25">
      <c r="A694" s="262"/>
      <c r="B694" s="262"/>
      <c r="C694" s="262"/>
      <c r="D694" s="262"/>
      <c r="E694" s="262"/>
      <c r="F694" s="262"/>
      <c r="G694" s="262"/>
      <c r="H694" s="262"/>
      <c r="I694" s="262"/>
      <c r="J694" s="262"/>
      <c r="K694" s="262"/>
      <c r="L694" s="262"/>
      <c r="M694" s="262"/>
      <c r="N694" s="262"/>
      <c r="O694" s="262"/>
      <c r="P694" s="262"/>
      <c r="Q694" s="262"/>
      <c r="R694" s="262"/>
      <c r="S694" s="262"/>
      <c r="T694" s="262"/>
      <c r="U694" s="262"/>
      <c r="V694" s="262"/>
      <c r="W694" s="262"/>
      <c r="X694" s="262"/>
    </row>
    <row r="695" spans="1:24" ht="14.25" customHeight="1" x14ac:dyDescent="0.25">
      <c r="A695" s="262"/>
      <c r="B695" s="262"/>
      <c r="C695" s="262"/>
      <c r="D695" s="262"/>
      <c r="E695" s="262"/>
      <c r="F695" s="262"/>
      <c r="G695" s="262"/>
      <c r="H695" s="262"/>
      <c r="I695" s="262"/>
      <c r="J695" s="262"/>
      <c r="K695" s="262"/>
      <c r="L695" s="262"/>
      <c r="M695" s="262"/>
      <c r="N695" s="262"/>
      <c r="O695" s="262"/>
      <c r="P695" s="262"/>
      <c r="Q695" s="262"/>
      <c r="R695" s="262"/>
      <c r="S695" s="262"/>
      <c r="T695" s="262"/>
      <c r="U695" s="262"/>
      <c r="V695" s="262"/>
      <c r="W695" s="262"/>
      <c r="X695" s="262"/>
    </row>
    <row r="696" spans="1:24" ht="14.25" customHeight="1" x14ac:dyDescent="0.25">
      <c r="A696" s="262"/>
      <c r="B696" s="262"/>
      <c r="C696" s="262"/>
      <c r="D696" s="262"/>
      <c r="E696" s="262"/>
      <c r="F696" s="262"/>
      <c r="G696" s="262"/>
      <c r="H696" s="262"/>
      <c r="I696" s="262"/>
      <c r="J696" s="262"/>
      <c r="K696" s="262"/>
      <c r="L696" s="262"/>
      <c r="M696" s="262"/>
      <c r="N696" s="262"/>
      <c r="O696" s="262"/>
      <c r="P696" s="262"/>
      <c r="Q696" s="262"/>
      <c r="R696" s="262"/>
      <c r="S696" s="262"/>
      <c r="T696" s="262"/>
      <c r="U696" s="262"/>
      <c r="V696" s="262"/>
      <c r="W696" s="262"/>
      <c r="X696" s="262"/>
    </row>
    <row r="697" spans="1:24" ht="14.25" customHeight="1" x14ac:dyDescent="0.25">
      <c r="A697" s="262"/>
      <c r="B697" s="262"/>
      <c r="C697" s="262"/>
      <c r="D697" s="262"/>
      <c r="E697" s="262"/>
      <c r="F697" s="262"/>
      <c r="G697" s="262"/>
      <c r="H697" s="262"/>
      <c r="I697" s="262"/>
      <c r="J697" s="262"/>
      <c r="K697" s="262"/>
      <c r="L697" s="262"/>
      <c r="M697" s="262"/>
      <c r="N697" s="262"/>
      <c r="O697" s="262"/>
      <c r="P697" s="262"/>
      <c r="Q697" s="262"/>
      <c r="R697" s="262"/>
      <c r="S697" s="262"/>
      <c r="T697" s="262"/>
      <c r="U697" s="262"/>
      <c r="V697" s="262"/>
      <c r="W697" s="262"/>
      <c r="X697" s="262"/>
    </row>
    <row r="698" spans="1:24" ht="14.25" customHeight="1" x14ac:dyDescent="0.25">
      <c r="A698" s="262"/>
      <c r="B698" s="262"/>
      <c r="C698" s="262"/>
      <c r="D698" s="262"/>
      <c r="E698" s="262"/>
      <c r="F698" s="262"/>
      <c r="G698" s="262"/>
      <c r="H698" s="262"/>
      <c r="I698" s="262"/>
      <c r="J698" s="262"/>
      <c r="K698" s="262"/>
      <c r="L698" s="262"/>
      <c r="M698" s="262"/>
      <c r="N698" s="262"/>
      <c r="O698" s="262"/>
      <c r="P698" s="262"/>
      <c r="Q698" s="262"/>
      <c r="R698" s="262"/>
      <c r="S698" s="262"/>
      <c r="T698" s="262"/>
      <c r="U698" s="262"/>
      <c r="V698" s="262"/>
      <c r="W698" s="262"/>
      <c r="X698" s="262"/>
    </row>
    <row r="699" spans="1:24" ht="14.25" customHeight="1" x14ac:dyDescent="0.25">
      <c r="A699" s="262"/>
      <c r="B699" s="262"/>
      <c r="C699" s="262"/>
      <c r="D699" s="262"/>
      <c r="E699" s="262"/>
      <c r="F699" s="262"/>
      <c r="G699" s="262"/>
      <c r="H699" s="262"/>
      <c r="I699" s="262"/>
      <c r="J699" s="262"/>
      <c r="K699" s="262"/>
      <c r="L699" s="262"/>
      <c r="M699" s="262"/>
      <c r="N699" s="262"/>
      <c r="O699" s="262"/>
      <c r="P699" s="262"/>
      <c r="Q699" s="262"/>
      <c r="R699" s="262"/>
      <c r="S699" s="262"/>
      <c r="T699" s="262"/>
      <c r="U699" s="262"/>
      <c r="V699" s="262"/>
      <c r="W699" s="262"/>
      <c r="X699" s="262"/>
    </row>
    <row r="700" spans="1:24" ht="14.25" customHeight="1" x14ac:dyDescent="0.25">
      <c r="A700" s="262"/>
      <c r="B700" s="262"/>
      <c r="C700" s="262"/>
      <c r="D700" s="262"/>
      <c r="E700" s="262"/>
      <c r="F700" s="262"/>
      <c r="G700" s="262"/>
      <c r="H700" s="262"/>
      <c r="I700" s="262"/>
      <c r="J700" s="262"/>
      <c r="K700" s="262"/>
      <c r="L700" s="262"/>
      <c r="M700" s="262"/>
      <c r="N700" s="262"/>
      <c r="O700" s="262"/>
      <c r="P700" s="262"/>
      <c r="Q700" s="262"/>
      <c r="R700" s="262"/>
      <c r="S700" s="262"/>
      <c r="T700" s="262"/>
      <c r="U700" s="262"/>
      <c r="V700" s="262"/>
      <c r="W700" s="262"/>
      <c r="X700" s="262"/>
    </row>
    <row r="701" spans="1:24" ht="14.25" customHeight="1" x14ac:dyDescent="0.25">
      <c r="A701" s="262"/>
      <c r="B701" s="262"/>
      <c r="C701" s="262"/>
      <c r="D701" s="262"/>
      <c r="E701" s="262"/>
      <c r="F701" s="262"/>
      <c r="G701" s="262"/>
      <c r="H701" s="262"/>
      <c r="I701" s="262"/>
      <c r="J701" s="262"/>
      <c r="K701" s="262"/>
      <c r="L701" s="262"/>
      <c r="M701" s="262"/>
      <c r="N701" s="262"/>
      <c r="O701" s="262"/>
      <c r="P701" s="262"/>
      <c r="Q701" s="262"/>
      <c r="R701" s="262"/>
      <c r="S701" s="262"/>
      <c r="T701" s="262"/>
      <c r="U701" s="262"/>
      <c r="V701" s="262"/>
      <c r="W701" s="262"/>
      <c r="X701" s="262"/>
    </row>
    <row r="702" spans="1:24" ht="14.25" customHeight="1" x14ac:dyDescent="0.25">
      <c r="A702" s="262"/>
      <c r="B702" s="262"/>
      <c r="C702" s="262"/>
      <c r="D702" s="262"/>
      <c r="E702" s="262"/>
      <c r="F702" s="262"/>
      <c r="G702" s="262"/>
      <c r="H702" s="262"/>
      <c r="I702" s="262"/>
      <c r="J702" s="262"/>
      <c r="K702" s="262"/>
      <c r="L702" s="262"/>
      <c r="M702" s="262"/>
      <c r="N702" s="262"/>
      <c r="O702" s="262"/>
      <c r="P702" s="262"/>
      <c r="Q702" s="262"/>
      <c r="R702" s="262"/>
      <c r="S702" s="262"/>
      <c r="T702" s="262"/>
      <c r="U702" s="262"/>
      <c r="V702" s="262"/>
      <c r="W702" s="262"/>
      <c r="X702" s="262"/>
    </row>
    <row r="703" spans="1:24" ht="14.25" customHeight="1" x14ac:dyDescent="0.25">
      <c r="A703" s="262"/>
      <c r="B703" s="262"/>
      <c r="C703" s="262"/>
      <c r="D703" s="262"/>
      <c r="E703" s="262"/>
      <c r="F703" s="262"/>
      <c r="G703" s="262"/>
      <c r="H703" s="262"/>
      <c r="I703" s="262"/>
      <c r="J703" s="262"/>
      <c r="K703" s="262"/>
      <c r="L703" s="262"/>
      <c r="M703" s="262"/>
      <c r="N703" s="262"/>
      <c r="O703" s="262"/>
      <c r="P703" s="262"/>
      <c r="Q703" s="262"/>
      <c r="R703" s="262"/>
      <c r="S703" s="262"/>
      <c r="T703" s="262"/>
      <c r="U703" s="262"/>
      <c r="V703" s="262"/>
      <c r="W703" s="262"/>
      <c r="X703" s="262"/>
    </row>
    <row r="704" spans="1:24" ht="14.25" customHeight="1" x14ac:dyDescent="0.25">
      <c r="A704" s="262"/>
      <c r="B704" s="262"/>
      <c r="C704" s="262"/>
      <c r="D704" s="262"/>
      <c r="E704" s="262"/>
      <c r="F704" s="262"/>
      <c r="G704" s="262"/>
      <c r="H704" s="262"/>
      <c r="I704" s="262"/>
      <c r="J704" s="262"/>
      <c r="K704" s="262"/>
      <c r="L704" s="262"/>
      <c r="M704" s="262"/>
      <c r="N704" s="262"/>
      <c r="O704" s="262"/>
      <c r="P704" s="262"/>
      <c r="Q704" s="262"/>
      <c r="R704" s="262"/>
      <c r="S704" s="262"/>
      <c r="T704" s="262"/>
      <c r="U704" s="262"/>
      <c r="V704" s="262"/>
      <c r="W704" s="262"/>
      <c r="X704" s="262"/>
    </row>
    <row r="705" spans="1:24" ht="14.25" customHeight="1" x14ac:dyDescent="0.25">
      <c r="A705" s="262"/>
      <c r="B705" s="262"/>
      <c r="C705" s="262"/>
      <c r="D705" s="262"/>
      <c r="E705" s="262"/>
      <c r="F705" s="262"/>
      <c r="G705" s="262"/>
      <c r="H705" s="262"/>
      <c r="I705" s="262"/>
      <c r="J705" s="262"/>
      <c r="K705" s="262"/>
      <c r="L705" s="262"/>
      <c r="M705" s="262"/>
      <c r="N705" s="262"/>
      <c r="O705" s="262"/>
      <c r="P705" s="262"/>
      <c r="Q705" s="262"/>
      <c r="R705" s="262"/>
      <c r="S705" s="262"/>
      <c r="T705" s="262"/>
      <c r="U705" s="262"/>
      <c r="V705" s="262"/>
      <c r="W705" s="262"/>
      <c r="X705" s="262"/>
    </row>
    <row r="706" spans="1:24" ht="14.25" customHeight="1" x14ac:dyDescent="0.25">
      <c r="A706" s="262"/>
      <c r="B706" s="262"/>
      <c r="C706" s="262"/>
      <c r="D706" s="262"/>
      <c r="E706" s="262"/>
      <c r="F706" s="262"/>
      <c r="G706" s="262"/>
      <c r="H706" s="262"/>
      <c r="I706" s="262"/>
      <c r="J706" s="262"/>
      <c r="K706" s="262"/>
      <c r="L706" s="262"/>
      <c r="M706" s="262"/>
      <c r="N706" s="262"/>
      <c r="O706" s="262"/>
      <c r="P706" s="262"/>
      <c r="Q706" s="262"/>
      <c r="R706" s="262"/>
      <c r="S706" s="262"/>
      <c r="T706" s="262"/>
      <c r="U706" s="262"/>
      <c r="V706" s="262"/>
      <c r="W706" s="262"/>
      <c r="X706" s="262"/>
    </row>
    <row r="707" spans="1:24" ht="14.25" customHeight="1" x14ac:dyDescent="0.25">
      <c r="A707" s="262"/>
      <c r="B707" s="262"/>
      <c r="C707" s="262"/>
      <c r="D707" s="262"/>
      <c r="E707" s="262"/>
      <c r="F707" s="262"/>
      <c r="G707" s="262"/>
      <c r="H707" s="262"/>
      <c r="I707" s="262"/>
      <c r="J707" s="262"/>
      <c r="K707" s="262"/>
      <c r="L707" s="262"/>
      <c r="M707" s="262"/>
      <c r="N707" s="262"/>
      <c r="O707" s="262"/>
      <c r="P707" s="262"/>
      <c r="Q707" s="262"/>
      <c r="R707" s="262"/>
      <c r="S707" s="262"/>
      <c r="T707" s="262"/>
      <c r="U707" s="262"/>
      <c r="V707" s="262"/>
      <c r="W707" s="262"/>
      <c r="X707" s="262"/>
    </row>
    <row r="708" spans="1:24" ht="14.25" customHeight="1" x14ac:dyDescent="0.25">
      <c r="A708" s="262"/>
      <c r="B708" s="262"/>
      <c r="C708" s="262"/>
      <c r="D708" s="262"/>
      <c r="E708" s="262"/>
      <c r="F708" s="262"/>
      <c r="G708" s="262"/>
      <c r="H708" s="262"/>
      <c r="I708" s="262"/>
      <c r="J708" s="262"/>
      <c r="K708" s="262"/>
      <c r="L708" s="262"/>
      <c r="M708" s="262"/>
      <c r="N708" s="262"/>
      <c r="O708" s="262"/>
      <c r="P708" s="262"/>
      <c r="Q708" s="262"/>
      <c r="R708" s="262"/>
      <c r="S708" s="262"/>
      <c r="T708" s="262"/>
      <c r="U708" s="262"/>
      <c r="V708" s="262"/>
      <c r="W708" s="262"/>
      <c r="X708" s="262"/>
    </row>
    <row r="709" spans="1:24" ht="14.25" customHeight="1" x14ac:dyDescent="0.25">
      <c r="A709" s="262"/>
      <c r="B709" s="262"/>
      <c r="C709" s="262"/>
      <c r="D709" s="262"/>
      <c r="E709" s="262"/>
      <c r="F709" s="262"/>
      <c r="G709" s="262"/>
      <c r="H709" s="262"/>
      <c r="I709" s="262"/>
      <c r="J709" s="262"/>
      <c r="K709" s="262"/>
      <c r="L709" s="262"/>
      <c r="M709" s="262"/>
      <c r="N709" s="262"/>
      <c r="O709" s="262"/>
      <c r="P709" s="262"/>
      <c r="Q709" s="262"/>
      <c r="R709" s="262"/>
      <c r="S709" s="262"/>
      <c r="T709" s="262"/>
      <c r="U709" s="262"/>
      <c r="V709" s="262"/>
      <c r="W709" s="262"/>
      <c r="X709" s="262"/>
    </row>
    <row r="710" spans="1:24" ht="14.25" customHeight="1" x14ac:dyDescent="0.25">
      <c r="A710" s="262"/>
      <c r="B710" s="262"/>
      <c r="C710" s="262"/>
      <c r="D710" s="262"/>
      <c r="E710" s="262"/>
      <c r="F710" s="262"/>
      <c r="G710" s="262"/>
      <c r="H710" s="262"/>
      <c r="I710" s="262"/>
      <c r="J710" s="262"/>
      <c r="K710" s="262"/>
      <c r="L710" s="262"/>
      <c r="M710" s="262"/>
      <c r="N710" s="262"/>
      <c r="O710" s="262"/>
      <c r="P710" s="262"/>
      <c r="Q710" s="262"/>
      <c r="R710" s="262"/>
      <c r="S710" s="262"/>
      <c r="T710" s="262"/>
      <c r="U710" s="262"/>
      <c r="V710" s="262"/>
      <c r="W710" s="262"/>
      <c r="X710" s="262"/>
    </row>
    <row r="711" spans="1:24" ht="14.25" customHeight="1" x14ac:dyDescent="0.25">
      <c r="A711" s="262"/>
      <c r="B711" s="262"/>
      <c r="C711" s="262"/>
      <c r="D711" s="262"/>
      <c r="E711" s="262"/>
      <c r="F711" s="262"/>
      <c r="G711" s="262"/>
      <c r="H711" s="262"/>
      <c r="I711" s="262"/>
      <c r="J711" s="262"/>
      <c r="K711" s="262"/>
      <c r="L711" s="262"/>
      <c r="M711" s="262"/>
      <c r="N711" s="262"/>
      <c r="O711" s="262"/>
      <c r="P711" s="262"/>
      <c r="Q711" s="262"/>
      <c r="R711" s="262"/>
      <c r="S711" s="262"/>
      <c r="T711" s="262"/>
      <c r="U711" s="262"/>
      <c r="V711" s="262"/>
      <c r="W711" s="262"/>
      <c r="X711" s="262"/>
    </row>
    <row r="712" spans="1:24" ht="14.25" customHeight="1" x14ac:dyDescent="0.25">
      <c r="A712" s="262"/>
      <c r="B712" s="262"/>
      <c r="C712" s="262"/>
      <c r="D712" s="262"/>
      <c r="E712" s="262"/>
      <c r="F712" s="262"/>
      <c r="G712" s="262"/>
      <c r="H712" s="262"/>
      <c r="I712" s="262"/>
      <c r="J712" s="262"/>
      <c r="K712" s="262"/>
      <c r="L712" s="262"/>
      <c r="M712" s="262"/>
      <c r="N712" s="262"/>
      <c r="O712" s="262"/>
      <c r="P712" s="262"/>
      <c r="Q712" s="262"/>
      <c r="R712" s="262"/>
      <c r="S712" s="262"/>
      <c r="T712" s="262"/>
      <c r="U712" s="262"/>
      <c r="V712" s="262"/>
      <c r="W712" s="262"/>
      <c r="X712" s="262"/>
    </row>
    <row r="713" spans="1:24" ht="14.25" customHeight="1" x14ac:dyDescent="0.25">
      <c r="A713" s="262"/>
      <c r="B713" s="262"/>
      <c r="C713" s="262"/>
      <c r="D713" s="262"/>
      <c r="E713" s="262"/>
      <c r="F713" s="262"/>
      <c r="G713" s="262"/>
      <c r="H713" s="262"/>
      <c r="I713" s="262"/>
      <c r="J713" s="262"/>
      <c r="K713" s="262"/>
      <c r="L713" s="262"/>
      <c r="M713" s="262"/>
      <c r="N713" s="262"/>
      <c r="O713" s="262"/>
      <c r="P713" s="262"/>
      <c r="Q713" s="262"/>
      <c r="R713" s="262"/>
      <c r="S713" s="262"/>
      <c r="T713" s="262"/>
      <c r="U713" s="262"/>
      <c r="V713" s="262"/>
      <c r="W713" s="262"/>
      <c r="X713" s="262"/>
    </row>
    <row r="714" spans="1:24" ht="14.25" customHeight="1" x14ac:dyDescent="0.25">
      <c r="A714" s="262"/>
      <c r="B714" s="262"/>
      <c r="C714" s="262"/>
      <c r="D714" s="262"/>
      <c r="E714" s="262"/>
      <c r="F714" s="262"/>
      <c r="G714" s="262"/>
      <c r="H714" s="262"/>
      <c r="I714" s="262"/>
      <c r="J714" s="262"/>
      <c r="K714" s="262"/>
      <c r="L714" s="262"/>
      <c r="M714" s="262"/>
      <c r="N714" s="262"/>
      <c r="O714" s="262"/>
      <c r="P714" s="262"/>
      <c r="Q714" s="262"/>
      <c r="R714" s="262"/>
      <c r="S714" s="262"/>
      <c r="T714" s="262"/>
      <c r="U714" s="262"/>
      <c r="V714" s="262"/>
      <c r="W714" s="262"/>
      <c r="X714" s="262"/>
    </row>
    <row r="715" spans="1:24" ht="14.25" customHeight="1" x14ac:dyDescent="0.25">
      <c r="A715" s="262"/>
      <c r="B715" s="262"/>
      <c r="C715" s="262"/>
      <c r="D715" s="262"/>
      <c r="E715" s="262"/>
      <c r="F715" s="262"/>
      <c r="G715" s="262"/>
      <c r="H715" s="262"/>
      <c r="I715" s="262"/>
      <c r="J715" s="262"/>
      <c r="K715" s="262"/>
      <c r="L715" s="262"/>
      <c r="M715" s="262"/>
      <c r="N715" s="262"/>
      <c r="O715" s="262"/>
      <c r="P715" s="262"/>
      <c r="Q715" s="262"/>
      <c r="R715" s="262"/>
      <c r="S715" s="262"/>
      <c r="T715" s="262"/>
      <c r="U715" s="262"/>
      <c r="V715" s="262"/>
      <c r="W715" s="262"/>
      <c r="X715" s="262"/>
    </row>
    <row r="716" spans="1:24" ht="14.25" customHeight="1" x14ac:dyDescent="0.25">
      <c r="A716" s="262"/>
      <c r="B716" s="262"/>
      <c r="C716" s="262"/>
      <c r="D716" s="262"/>
      <c r="E716" s="262"/>
      <c r="F716" s="262"/>
      <c r="G716" s="262"/>
      <c r="H716" s="262"/>
      <c r="I716" s="262"/>
      <c r="J716" s="262"/>
      <c r="K716" s="262"/>
      <c r="L716" s="262"/>
      <c r="M716" s="262"/>
      <c r="N716" s="262"/>
      <c r="O716" s="262"/>
      <c r="P716" s="262"/>
      <c r="Q716" s="262"/>
      <c r="R716" s="262"/>
      <c r="S716" s="262"/>
      <c r="T716" s="262"/>
      <c r="U716" s="262"/>
      <c r="V716" s="262"/>
      <c r="W716" s="262"/>
      <c r="X716" s="262"/>
    </row>
    <row r="717" spans="1:24" ht="14.25" customHeight="1" x14ac:dyDescent="0.25">
      <c r="A717" s="262"/>
      <c r="B717" s="262"/>
      <c r="C717" s="262"/>
      <c r="D717" s="262"/>
      <c r="E717" s="262"/>
      <c r="F717" s="262"/>
      <c r="G717" s="262"/>
      <c r="H717" s="262"/>
      <c r="I717" s="262"/>
      <c r="J717" s="262"/>
      <c r="K717" s="262"/>
      <c r="L717" s="262"/>
      <c r="M717" s="262"/>
      <c r="N717" s="262"/>
      <c r="O717" s="262"/>
      <c r="P717" s="262"/>
      <c r="Q717" s="262"/>
      <c r="R717" s="262"/>
      <c r="S717" s="262"/>
      <c r="T717" s="262"/>
      <c r="U717" s="262"/>
      <c r="V717" s="262"/>
      <c r="W717" s="262"/>
      <c r="X717" s="262"/>
    </row>
    <row r="718" spans="1:24" ht="14.25" customHeight="1" x14ac:dyDescent="0.25">
      <c r="A718" s="262"/>
      <c r="B718" s="262"/>
      <c r="C718" s="262"/>
      <c r="D718" s="262"/>
      <c r="E718" s="262"/>
      <c r="F718" s="262"/>
      <c r="G718" s="262"/>
      <c r="H718" s="262"/>
      <c r="I718" s="262"/>
      <c r="J718" s="262"/>
      <c r="K718" s="262"/>
      <c r="L718" s="262"/>
      <c r="M718" s="262"/>
      <c r="N718" s="262"/>
      <c r="O718" s="262"/>
      <c r="P718" s="262"/>
      <c r="Q718" s="262"/>
      <c r="R718" s="262"/>
      <c r="S718" s="262"/>
      <c r="T718" s="262"/>
      <c r="U718" s="262"/>
      <c r="V718" s="262"/>
      <c r="W718" s="262"/>
      <c r="X718" s="262"/>
    </row>
    <row r="719" spans="1:24" ht="14.25" customHeight="1" x14ac:dyDescent="0.25">
      <c r="A719" s="262"/>
      <c r="B719" s="262"/>
      <c r="C719" s="262"/>
      <c r="D719" s="262"/>
      <c r="E719" s="262"/>
      <c r="F719" s="262"/>
      <c r="G719" s="262"/>
      <c r="H719" s="262"/>
      <c r="I719" s="262"/>
      <c r="J719" s="262"/>
      <c r="K719" s="262"/>
      <c r="L719" s="262"/>
      <c r="M719" s="262"/>
      <c r="N719" s="262"/>
      <c r="O719" s="262"/>
      <c r="P719" s="262"/>
      <c r="Q719" s="262"/>
      <c r="R719" s="262"/>
      <c r="S719" s="262"/>
      <c r="T719" s="262"/>
      <c r="U719" s="262"/>
      <c r="V719" s="262"/>
      <c r="W719" s="262"/>
      <c r="X719" s="262"/>
    </row>
    <row r="720" spans="1:24" ht="14.25" customHeight="1" x14ac:dyDescent="0.25">
      <c r="A720" s="262"/>
      <c r="B720" s="262"/>
      <c r="C720" s="262"/>
      <c r="D720" s="262"/>
      <c r="E720" s="262"/>
      <c r="F720" s="262"/>
      <c r="G720" s="262"/>
      <c r="H720" s="262"/>
      <c r="I720" s="262"/>
      <c r="J720" s="262"/>
      <c r="K720" s="262"/>
      <c r="L720" s="262"/>
      <c r="M720" s="262"/>
      <c r="N720" s="262"/>
      <c r="O720" s="262"/>
      <c r="P720" s="262"/>
      <c r="Q720" s="262"/>
      <c r="R720" s="262"/>
      <c r="S720" s="262"/>
      <c r="T720" s="262"/>
      <c r="U720" s="262"/>
      <c r="V720" s="262"/>
      <c r="W720" s="262"/>
      <c r="X720" s="262"/>
    </row>
    <row r="721" spans="1:24" ht="14.25" customHeight="1" x14ac:dyDescent="0.25">
      <c r="A721" s="262"/>
      <c r="B721" s="262"/>
      <c r="C721" s="262"/>
      <c r="D721" s="262"/>
      <c r="E721" s="262"/>
      <c r="F721" s="262"/>
      <c r="G721" s="262"/>
      <c r="H721" s="262"/>
      <c r="I721" s="262"/>
      <c r="J721" s="262"/>
      <c r="K721" s="262"/>
      <c r="L721" s="262"/>
      <c r="M721" s="262"/>
      <c r="N721" s="262"/>
      <c r="O721" s="262"/>
      <c r="P721" s="262"/>
      <c r="Q721" s="262"/>
      <c r="R721" s="262"/>
      <c r="S721" s="262"/>
      <c r="T721" s="262"/>
      <c r="U721" s="262"/>
      <c r="V721" s="262"/>
      <c r="W721" s="262"/>
      <c r="X721" s="262"/>
    </row>
    <row r="722" spans="1:24" ht="14.25" customHeight="1" x14ac:dyDescent="0.25">
      <c r="A722" s="262"/>
      <c r="B722" s="262"/>
      <c r="C722" s="262"/>
      <c r="D722" s="262"/>
      <c r="E722" s="262"/>
      <c r="F722" s="262"/>
      <c r="G722" s="262"/>
      <c r="H722" s="262"/>
      <c r="I722" s="262"/>
      <c r="J722" s="262"/>
      <c r="K722" s="262"/>
      <c r="L722" s="262"/>
      <c r="M722" s="262"/>
      <c r="N722" s="262"/>
      <c r="O722" s="262"/>
      <c r="P722" s="262"/>
      <c r="Q722" s="262"/>
      <c r="R722" s="262"/>
      <c r="S722" s="262"/>
      <c r="T722" s="262"/>
      <c r="U722" s="262"/>
      <c r="V722" s="262"/>
      <c r="W722" s="262"/>
      <c r="X722" s="262"/>
    </row>
    <row r="723" spans="1:24" ht="14.25" customHeight="1" x14ac:dyDescent="0.25">
      <c r="A723" s="262"/>
      <c r="B723" s="262"/>
      <c r="C723" s="262"/>
      <c r="D723" s="262"/>
      <c r="E723" s="262"/>
      <c r="F723" s="262"/>
      <c r="G723" s="262"/>
      <c r="H723" s="262"/>
      <c r="I723" s="262"/>
      <c r="J723" s="262"/>
      <c r="K723" s="262"/>
      <c r="L723" s="262"/>
      <c r="M723" s="262"/>
      <c r="N723" s="262"/>
      <c r="O723" s="262"/>
      <c r="P723" s="262"/>
      <c r="Q723" s="262"/>
      <c r="R723" s="262"/>
      <c r="S723" s="262"/>
      <c r="T723" s="262"/>
      <c r="U723" s="262"/>
      <c r="V723" s="262"/>
      <c r="W723" s="262"/>
      <c r="X723" s="262"/>
    </row>
    <row r="724" spans="1:24" ht="14.25" customHeight="1" x14ac:dyDescent="0.25">
      <c r="A724" s="262"/>
      <c r="B724" s="262"/>
      <c r="C724" s="262"/>
      <c r="D724" s="262"/>
      <c r="E724" s="262"/>
      <c r="F724" s="262"/>
      <c r="G724" s="262"/>
      <c r="H724" s="262"/>
      <c r="I724" s="262"/>
      <c r="J724" s="262"/>
      <c r="K724" s="262"/>
      <c r="L724" s="262"/>
      <c r="M724" s="262"/>
      <c r="N724" s="262"/>
      <c r="O724" s="262"/>
      <c r="P724" s="262"/>
      <c r="Q724" s="262"/>
      <c r="R724" s="262"/>
      <c r="S724" s="262"/>
      <c r="T724" s="262"/>
      <c r="U724" s="262"/>
      <c r="V724" s="262"/>
      <c r="W724" s="262"/>
      <c r="X724" s="262"/>
    </row>
    <row r="725" spans="1:24" ht="14.25" customHeight="1" x14ac:dyDescent="0.25">
      <c r="A725" s="262"/>
      <c r="B725" s="262"/>
      <c r="C725" s="262"/>
      <c r="D725" s="262"/>
      <c r="E725" s="262"/>
      <c r="F725" s="262"/>
      <c r="G725" s="262"/>
      <c r="H725" s="262"/>
      <c r="I725" s="262"/>
      <c r="J725" s="262"/>
      <c r="K725" s="262"/>
      <c r="L725" s="262"/>
      <c r="M725" s="262"/>
      <c r="N725" s="262"/>
      <c r="O725" s="262"/>
      <c r="P725" s="262"/>
      <c r="Q725" s="262"/>
      <c r="R725" s="262"/>
      <c r="S725" s="262"/>
      <c r="T725" s="262"/>
      <c r="U725" s="262"/>
      <c r="V725" s="262"/>
      <c r="W725" s="262"/>
      <c r="X725" s="262"/>
    </row>
    <row r="726" spans="1:24" ht="14.25" customHeight="1" x14ac:dyDescent="0.25">
      <c r="A726" s="262"/>
      <c r="B726" s="262"/>
      <c r="C726" s="262"/>
      <c r="D726" s="262"/>
      <c r="E726" s="262"/>
      <c r="F726" s="262"/>
      <c r="G726" s="262"/>
      <c r="H726" s="262"/>
      <c r="I726" s="262"/>
      <c r="J726" s="262"/>
      <c r="K726" s="262"/>
      <c r="L726" s="262"/>
      <c r="M726" s="262"/>
      <c r="N726" s="262"/>
      <c r="O726" s="262"/>
      <c r="P726" s="262"/>
      <c r="Q726" s="262"/>
      <c r="R726" s="262"/>
      <c r="S726" s="262"/>
      <c r="T726" s="262"/>
      <c r="U726" s="262"/>
      <c r="V726" s="262"/>
      <c r="W726" s="262"/>
      <c r="X726" s="262"/>
    </row>
    <row r="727" spans="1:24" ht="14.25" customHeight="1" x14ac:dyDescent="0.25">
      <c r="A727" s="262"/>
      <c r="B727" s="262"/>
      <c r="C727" s="262"/>
      <c r="D727" s="262"/>
      <c r="E727" s="262"/>
      <c r="F727" s="262"/>
      <c r="G727" s="262"/>
      <c r="H727" s="262"/>
      <c r="I727" s="262"/>
      <c r="J727" s="262"/>
      <c r="K727" s="262"/>
      <c r="L727" s="262"/>
      <c r="M727" s="262"/>
      <c r="N727" s="262"/>
      <c r="O727" s="262"/>
      <c r="P727" s="262"/>
      <c r="Q727" s="262"/>
      <c r="R727" s="262"/>
      <c r="S727" s="262"/>
      <c r="T727" s="262"/>
      <c r="U727" s="262"/>
      <c r="V727" s="262"/>
      <c r="W727" s="262"/>
      <c r="X727" s="262"/>
    </row>
    <row r="728" spans="1:24" ht="14.25" customHeight="1" x14ac:dyDescent="0.25">
      <c r="A728" s="262"/>
      <c r="B728" s="262"/>
      <c r="C728" s="262"/>
      <c r="D728" s="262"/>
      <c r="E728" s="262"/>
      <c r="F728" s="262"/>
      <c r="G728" s="262"/>
      <c r="H728" s="262"/>
      <c r="I728" s="262"/>
      <c r="J728" s="262"/>
      <c r="K728" s="262"/>
      <c r="L728" s="262"/>
      <c r="M728" s="262"/>
      <c r="N728" s="262"/>
      <c r="O728" s="262"/>
      <c r="P728" s="262"/>
      <c r="Q728" s="262"/>
      <c r="R728" s="262"/>
      <c r="S728" s="262"/>
      <c r="T728" s="262"/>
      <c r="U728" s="262"/>
      <c r="V728" s="262"/>
      <c r="W728" s="262"/>
      <c r="X728" s="262"/>
    </row>
    <row r="729" spans="1:24" ht="14.25" customHeight="1" x14ac:dyDescent="0.25">
      <c r="A729" s="262"/>
      <c r="B729" s="262"/>
      <c r="C729" s="262"/>
      <c r="D729" s="262"/>
      <c r="E729" s="262"/>
      <c r="F729" s="262"/>
      <c r="G729" s="262"/>
      <c r="H729" s="262"/>
      <c r="I729" s="262"/>
      <c r="J729" s="262"/>
      <c r="K729" s="262"/>
      <c r="L729" s="262"/>
      <c r="M729" s="262"/>
      <c r="N729" s="262"/>
      <c r="O729" s="262"/>
      <c r="P729" s="262"/>
      <c r="Q729" s="262"/>
      <c r="R729" s="262"/>
      <c r="S729" s="262"/>
      <c r="T729" s="262"/>
      <c r="U729" s="262"/>
      <c r="V729" s="262"/>
      <c r="W729" s="262"/>
      <c r="X729" s="262"/>
    </row>
    <row r="730" spans="1:24" ht="14.25" customHeight="1" x14ac:dyDescent="0.25">
      <c r="A730" s="262"/>
      <c r="B730" s="262"/>
      <c r="C730" s="262"/>
      <c r="D730" s="262"/>
      <c r="E730" s="262"/>
      <c r="F730" s="262"/>
      <c r="G730" s="262"/>
      <c r="H730" s="262"/>
      <c r="I730" s="262"/>
      <c r="J730" s="262"/>
      <c r="K730" s="262"/>
      <c r="L730" s="262"/>
      <c r="M730" s="262"/>
      <c r="N730" s="262"/>
      <c r="O730" s="262"/>
      <c r="P730" s="262"/>
      <c r="Q730" s="262"/>
      <c r="R730" s="262"/>
      <c r="S730" s="262"/>
      <c r="T730" s="262"/>
      <c r="U730" s="262"/>
      <c r="V730" s="262"/>
      <c r="W730" s="262"/>
      <c r="X730" s="262"/>
    </row>
    <row r="731" spans="1:24" ht="14.25" customHeight="1" x14ac:dyDescent="0.25">
      <c r="A731" s="262"/>
      <c r="B731" s="262"/>
      <c r="C731" s="262"/>
      <c r="D731" s="262"/>
      <c r="E731" s="262"/>
      <c r="F731" s="262"/>
      <c r="G731" s="262"/>
      <c r="H731" s="262"/>
      <c r="I731" s="262"/>
      <c r="J731" s="262"/>
      <c r="K731" s="262"/>
      <c r="L731" s="262"/>
      <c r="M731" s="262"/>
      <c r="N731" s="262"/>
      <c r="O731" s="262"/>
      <c r="P731" s="262"/>
      <c r="Q731" s="262"/>
      <c r="R731" s="262"/>
      <c r="S731" s="262"/>
      <c r="T731" s="262"/>
      <c r="U731" s="262"/>
      <c r="V731" s="262"/>
      <c r="W731" s="262"/>
      <c r="X731" s="262"/>
    </row>
    <row r="732" spans="1:24" ht="14.25" customHeight="1" x14ac:dyDescent="0.25">
      <c r="A732" s="262"/>
      <c r="B732" s="262"/>
      <c r="C732" s="262"/>
      <c r="D732" s="262"/>
      <c r="E732" s="262"/>
      <c r="F732" s="262"/>
      <c r="G732" s="262"/>
      <c r="H732" s="262"/>
      <c r="I732" s="262"/>
      <c r="J732" s="262"/>
      <c r="K732" s="262"/>
      <c r="L732" s="262"/>
      <c r="M732" s="262"/>
      <c r="N732" s="262"/>
      <c r="O732" s="262"/>
      <c r="P732" s="262"/>
      <c r="Q732" s="262"/>
      <c r="R732" s="262"/>
      <c r="S732" s="262"/>
      <c r="T732" s="262"/>
      <c r="U732" s="262"/>
      <c r="V732" s="262"/>
      <c r="W732" s="262"/>
      <c r="X732" s="262"/>
    </row>
    <row r="733" spans="1:24" ht="14.25" customHeight="1" x14ac:dyDescent="0.25">
      <c r="A733" s="262"/>
      <c r="B733" s="262"/>
      <c r="C733" s="262"/>
      <c r="D733" s="262"/>
      <c r="E733" s="262"/>
      <c r="F733" s="262"/>
      <c r="G733" s="262"/>
      <c r="H733" s="262"/>
      <c r="I733" s="262"/>
      <c r="J733" s="262"/>
      <c r="K733" s="262"/>
      <c r="L733" s="262"/>
      <c r="M733" s="262"/>
      <c r="N733" s="262"/>
      <c r="O733" s="262"/>
      <c r="P733" s="262"/>
      <c r="Q733" s="262"/>
      <c r="R733" s="262"/>
      <c r="S733" s="262"/>
      <c r="T733" s="262"/>
      <c r="U733" s="262"/>
      <c r="V733" s="262"/>
      <c r="W733" s="262"/>
      <c r="X733" s="262"/>
    </row>
    <row r="734" spans="1:24" ht="14.25" customHeight="1" x14ac:dyDescent="0.25">
      <c r="A734" s="262"/>
      <c r="B734" s="262"/>
      <c r="C734" s="262"/>
      <c r="D734" s="262"/>
      <c r="E734" s="262"/>
      <c r="F734" s="262"/>
      <c r="G734" s="262"/>
      <c r="H734" s="262"/>
      <c r="I734" s="262"/>
      <c r="J734" s="262"/>
      <c r="K734" s="262"/>
      <c r="L734" s="262"/>
      <c r="M734" s="262"/>
      <c r="N734" s="262"/>
      <c r="O734" s="262"/>
      <c r="P734" s="262"/>
      <c r="Q734" s="262"/>
      <c r="R734" s="262"/>
      <c r="S734" s="262"/>
      <c r="T734" s="262"/>
      <c r="U734" s="262"/>
      <c r="V734" s="262"/>
      <c r="W734" s="262"/>
      <c r="X734" s="262"/>
    </row>
    <row r="735" spans="1:24" ht="14.25" customHeight="1" x14ac:dyDescent="0.25">
      <c r="A735" s="262"/>
      <c r="B735" s="262"/>
      <c r="C735" s="262"/>
      <c r="D735" s="262"/>
      <c r="E735" s="262"/>
      <c r="F735" s="262"/>
      <c r="G735" s="262"/>
      <c r="H735" s="262"/>
      <c r="I735" s="262"/>
      <c r="J735" s="262"/>
      <c r="K735" s="262"/>
      <c r="L735" s="262"/>
      <c r="M735" s="262"/>
      <c r="N735" s="262"/>
      <c r="O735" s="262"/>
      <c r="P735" s="262"/>
      <c r="Q735" s="262"/>
      <c r="R735" s="262"/>
      <c r="S735" s="262"/>
      <c r="T735" s="262"/>
      <c r="U735" s="262"/>
      <c r="V735" s="262"/>
      <c r="W735" s="262"/>
      <c r="X735" s="262"/>
    </row>
    <row r="736" spans="1:24" ht="14.25" customHeight="1" x14ac:dyDescent="0.25">
      <c r="A736" s="262"/>
      <c r="B736" s="262"/>
      <c r="C736" s="262"/>
      <c r="D736" s="262"/>
      <c r="E736" s="262"/>
      <c r="F736" s="262"/>
      <c r="G736" s="262"/>
      <c r="H736" s="262"/>
      <c r="I736" s="262"/>
      <c r="J736" s="262"/>
      <c r="K736" s="262"/>
      <c r="L736" s="262"/>
      <c r="M736" s="262"/>
      <c r="N736" s="262"/>
      <c r="O736" s="262"/>
      <c r="P736" s="262"/>
      <c r="Q736" s="262"/>
      <c r="R736" s="262"/>
      <c r="S736" s="262"/>
      <c r="T736" s="262"/>
      <c r="U736" s="262"/>
      <c r="V736" s="262"/>
      <c r="W736" s="262"/>
      <c r="X736" s="262"/>
    </row>
    <row r="737" spans="1:24" ht="14.25" customHeight="1" x14ac:dyDescent="0.25">
      <c r="A737" s="262"/>
      <c r="B737" s="262"/>
      <c r="C737" s="262"/>
      <c r="D737" s="262"/>
      <c r="E737" s="262"/>
      <c r="F737" s="262"/>
      <c r="G737" s="262"/>
      <c r="H737" s="262"/>
      <c r="I737" s="262"/>
      <c r="J737" s="262"/>
      <c r="K737" s="262"/>
      <c r="L737" s="262"/>
      <c r="M737" s="262"/>
      <c r="N737" s="262"/>
      <c r="O737" s="262"/>
      <c r="P737" s="262"/>
      <c r="Q737" s="262"/>
      <c r="R737" s="262"/>
      <c r="S737" s="262"/>
      <c r="T737" s="262"/>
      <c r="U737" s="262"/>
      <c r="V737" s="262"/>
      <c r="W737" s="262"/>
      <c r="X737" s="262"/>
    </row>
    <row r="738" spans="1:24" ht="14.25" customHeight="1" x14ac:dyDescent="0.25">
      <c r="A738" s="262"/>
      <c r="B738" s="262"/>
      <c r="C738" s="262"/>
      <c r="D738" s="262"/>
      <c r="E738" s="262"/>
      <c r="F738" s="262"/>
      <c r="G738" s="262"/>
      <c r="H738" s="262"/>
      <c r="I738" s="262"/>
      <c r="J738" s="262"/>
      <c r="K738" s="262"/>
      <c r="L738" s="262"/>
      <c r="M738" s="262"/>
      <c r="N738" s="262"/>
      <c r="O738" s="262"/>
      <c r="P738" s="262"/>
      <c r="Q738" s="262"/>
      <c r="R738" s="262"/>
      <c r="S738" s="262"/>
      <c r="T738" s="262"/>
      <c r="U738" s="262"/>
      <c r="V738" s="262"/>
      <c r="W738" s="262"/>
      <c r="X738" s="262"/>
    </row>
    <row r="739" spans="1:24" ht="14.25" customHeight="1" x14ac:dyDescent="0.25">
      <c r="A739" s="262"/>
      <c r="B739" s="262"/>
      <c r="C739" s="262"/>
      <c r="D739" s="262"/>
      <c r="E739" s="262"/>
      <c r="F739" s="262"/>
      <c r="G739" s="262"/>
      <c r="H739" s="262"/>
      <c r="I739" s="262"/>
      <c r="J739" s="262"/>
      <c r="K739" s="262"/>
      <c r="L739" s="262"/>
      <c r="M739" s="262"/>
      <c r="N739" s="262"/>
      <c r="O739" s="262"/>
      <c r="P739" s="262"/>
      <c r="Q739" s="262"/>
      <c r="R739" s="262"/>
      <c r="S739" s="262"/>
      <c r="T739" s="262"/>
      <c r="U739" s="262"/>
      <c r="V739" s="262"/>
      <c r="W739" s="262"/>
      <c r="X739" s="262"/>
    </row>
    <row r="740" spans="1:24" ht="14.25" customHeight="1" x14ac:dyDescent="0.25">
      <c r="A740" s="262"/>
      <c r="B740" s="262"/>
      <c r="C740" s="262"/>
      <c r="D740" s="262"/>
      <c r="E740" s="262"/>
      <c r="F740" s="262"/>
      <c r="G740" s="262"/>
      <c r="H740" s="262"/>
      <c r="I740" s="262"/>
      <c r="J740" s="262"/>
      <c r="K740" s="262"/>
      <c r="L740" s="262"/>
      <c r="M740" s="262"/>
      <c r="N740" s="262"/>
      <c r="O740" s="262"/>
      <c r="P740" s="262"/>
      <c r="Q740" s="262"/>
      <c r="R740" s="262"/>
      <c r="S740" s="262"/>
      <c r="T740" s="262"/>
      <c r="U740" s="262"/>
      <c r="V740" s="262"/>
      <c r="W740" s="262"/>
      <c r="X740" s="262"/>
    </row>
    <row r="741" spans="1:24" ht="14.25" customHeight="1" x14ac:dyDescent="0.25">
      <c r="A741" s="262"/>
      <c r="B741" s="262"/>
      <c r="C741" s="262"/>
      <c r="D741" s="262"/>
      <c r="E741" s="262"/>
      <c r="F741" s="262"/>
      <c r="G741" s="262"/>
      <c r="H741" s="262"/>
      <c r="I741" s="262"/>
      <c r="J741" s="262"/>
      <c r="K741" s="262"/>
      <c r="L741" s="262"/>
      <c r="M741" s="262"/>
      <c r="N741" s="262"/>
      <c r="O741" s="262"/>
      <c r="P741" s="262"/>
      <c r="Q741" s="262"/>
      <c r="R741" s="262"/>
      <c r="S741" s="262"/>
      <c r="T741" s="262"/>
      <c r="U741" s="262"/>
      <c r="V741" s="262"/>
      <c r="W741" s="262"/>
      <c r="X741" s="262"/>
    </row>
    <row r="742" spans="1:24" ht="14.25" customHeight="1" x14ac:dyDescent="0.25">
      <c r="A742" s="262"/>
      <c r="B742" s="262"/>
      <c r="C742" s="262"/>
      <c r="D742" s="262"/>
      <c r="E742" s="262"/>
      <c r="F742" s="262"/>
      <c r="G742" s="262"/>
      <c r="H742" s="262"/>
      <c r="I742" s="262"/>
      <c r="J742" s="262"/>
      <c r="K742" s="262"/>
      <c r="L742" s="262"/>
      <c r="M742" s="262"/>
      <c r="N742" s="262"/>
      <c r="O742" s="262"/>
      <c r="P742" s="262"/>
      <c r="Q742" s="262"/>
      <c r="R742" s="262"/>
      <c r="S742" s="262"/>
      <c r="T742" s="262"/>
      <c r="U742" s="262"/>
      <c r="V742" s="262"/>
      <c r="W742" s="262"/>
      <c r="X742" s="262"/>
    </row>
    <row r="743" spans="1:24" ht="14.25" customHeight="1" x14ac:dyDescent="0.25">
      <c r="A743" s="262"/>
      <c r="B743" s="262"/>
      <c r="C743" s="262"/>
      <c r="D743" s="262"/>
      <c r="E743" s="262"/>
      <c r="F743" s="262"/>
      <c r="G743" s="262"/>
      <c r="H743" s="262"/>
      <c r="I743" s="262"/>
      <c r="J743" s="262"/>
      <c r="K743" s="262"/>
      <c r="L743" s="262"/>
      <c r="M743" s="262"/>
      <c r="N743" s="262"/>
      <c r="O743" s="262"/>
      <c r="P743" s="262"/>
      <c r="Q743" s="262"/>
      <c r="R743" s="262"/>
      <c r="S743" s="262"/>
      <c r="T743" s="262"/>
      <c r="U743" s="262"/>
      <c r="V743" s="262"/>
      <c r="W743" s="262"/>
      <c r="X743" s="262"/>
    </row>
    <row r="744" spans="1:24" ht="14.25" customHeight="1" x14ac:dyDescent="0.25">
      <c r="A744" s="262"/>
      <c r="B744" s="262"/>
      <c r="C744" s="262"/>
      <c r="D744" s="262"/>
      <c r="E744" s="262"/>
      <c r="F744" s="262"/>
      <c r="G744" s="262"/>
      <c r="H744" s="262"/>
      <c r="I744" s="262"/>
      <c r="J744" s="262"/>
      <c r="K744" s="262"/>
      <c r="L744" s="262"/>
      <c r="M744" s="262"/>
      <c r="N744" s="262"/>
      <c r="O744" s="262"/>
      <c r="P744" s="262"/>
      <c r="Q744" s="262"/>
      <c r="R744" s="262"/>
      <c r="S744" s="262"/>
      <c r="T744" s="262"/>
      <c r="U744" s="262"/>
      <c r="V744" s="262"/>
      <c r="W744" s="262"/>
      <c r="X744" s="262"/>
    </row>
    <row r="745" spans="1:24" ht="14.25" customHeight="1" x14ac:dyDescent="0.25">
      <c r="A745" s="262"/>
      <c r="B745" s="262"/>
      <c r="C745" s="262"/>
      <c r="D745" s="262"/>
      <c r="E745" s="262"/>
      <c r="F745" s="262"/>
      <c r="G745" s="262"/>
      <c r="H745" s="262"/>
      <c r="I745" s="262"/>
      <c r="J745" s="262"/>
      <c r="K745" s="262"/>
      <c r="L745" s="262"/>
      <c r="M745" s="262"/>
      <c r="N745" s="262"/>
      <c r="O745" s="262"/>
      <c r="P745" s="262"/>
      <c r="Q745" s="262"/>
      <c r="R745" s="262"/>
      <c r="S745" s="262"/>
      <c r="T745" s="262"/>
      <c r="U745" s="262"/>
      <c r="V745" s="262"/>
      <c r="W745" s="262"/>
      <c r="X745" s="262"/>
    </row>
    <row r="746" spans="1:24" ht="14.25" customHeight="1" x14ac:dyDescent="0.25">
      <c r="A746" s="262"/>
      <c r="B746" s="262"/>
      <c r="C746" s="262"/>
      <c r="D746" s="262"/>
      <c r="E746" s="262"/>
      <c r="F746" s="262"/>
      <c r="G746" s="262"/>
      <c r="H746" s="262"/>
      <c r="I746" s="262"/>
      <c r="J746" s="262"/>
      <c r="K746" s="262"/>
      <c r="L746" s="262"/>
      <c r="M746" s="262"/>
      <c r="N746" s="262"/>
      <c r="O746" s="262"/>
      <c r="P746" s="262"/>
      <c r="Q746" s="262"/>
      <c r="R746" s="262"/>
      <c r="S746" s="262"/>
      <c r="T746" s="262"/>
      <c r="U746" s="262"/>
      <c r="V746" s="262"/>
      <c r="W746" s="262"/>
      <c r="X746" s="262"/>
    </row>
    <row r="747" spans="1:24" ht="14.25" customHeight="1" x14ac:dyDescent="0.25">
      <c r="A747" s="262"/>
      <c r="B747" s="262"/>
      <c r="C747" s="262"/>
      <c r="D747" s="262"/>
      <c r="E747" s="262"/>
      <c r="F747" s="262"/>
      <c r="G747" s="262"/>
      <c r="H747" s="262"/>
      <c r="I747" s="262"/>
      <c r="J747" s="262"/>
      <c r="K747" s="262"/>
      <c r="L747" s="262"/>
      <c r="M747" s="262"/>
      <c r="N747" s="262"/>
      <c r="O747" s="262"/>
      <c r="P747" s="262"/>
      <c r="Q747" s="262"/>
      <c r="R747" s="262"/>
      <c r="S747" s="262"/>
      <c r="T747" s="262"/>
      <c r="U747" s="262"/>
      <c r="V747" s="262"/>
      <c r="W747" s="262"/>
      <c r="X747" s="262"/>
    </row>
    <row r="748" spans="1:24" ht="14.25" customHeight="1" x14ac:dyDescent="0.25">
      <c r="A748" s="262"/>
      <c r="B748" s="262"/>
      <c r="C748" s="262"/>
      <c r="D748" s="262"/>
      <c r="E748" s="262"/>
      <c r="F748" s="262"/>
      <c r="G748" s="262"/>
      <c r="H748" s="262"/>
      <c r="I748" s="262"/>
      <c r="J748" s="262"/>
      <c r="K748" s="262"/>
      <c r="L748" s="262"/>
      <c r="M748" s="262"/>
      <c r="N748" s="262"/>
      <c r="O748" s="262"/>
      <c r="P748" s="262"/>
      <c r="Q748" s="262"/>
      <c r="R748" s="262"/>
      <c r="S748" s="262"/>
      <c r="T748" s="262"/>
      <c r="U748" s="262"/>
      <c r="V748" s="262"/>
      <c r="W748" s="262"/>
      <c r="X748" s="262"/>
    </row>
    <row r="749" spans="1:24" ht="14.25" customHeight="1" x14ac:dyDescent="0.25">
      <c r="A749" s="262"/>
      <c r="B749" s="262"/>
      <c r="C749" s="262"/>
      <c r="D749" s="262"/>
      <c r="E749" s="262"/>
      <c r="F749" s="262"/>
      <c r="G749" s="262"/>
      <c r="H749" s="262"/>
      <c r="I749" s="262"/>
      <c r="J749" s="262"/>
      <c r="K749" s="262"/>
      <c r="L749" s="262"/>
      <c r="M749" s="262"/>
      <c r="N749" s="262"/>
      <c r="O749" s="262"/>
      <c r="P749" s="262"/>
      <c r="Q749" s="262"/>
      <c r="R749" s="262"/>
      <c r="S749" s="262"/>
      <c r="T749" s="262"/>
      <c r="U749" s="262"/>
      <c r="V749" s="262"/>
      <c r="W749" s="262"/>
      <c r="X749" s="262"/>
    </row>
    <row r="750" spans="1:24" ht="14.25" customHeight="1" x14ac:dyDescent="0.25">
      <c r="A750" s="262"/>
      <c r="B750" s="262"/>
      <c r="C750" s="262"/>
      <c r="D750" s="262"/>
      <c r="E750" s="262"/>
      <c r="F750" s="262"/>
      <c r="G750" s="262"/>
      <c r="H750" s="262"/>
      <c r="I750" s="262"/>
      <c r="J750" s="262"/>
      <c r="K750" s="262"/>
      <c r="L750" s="262"/>
      <c r="M750" s="262"/>
      <c r="N750" s="262"/>
      <c r="O750" s="262"/>
      <c r="P750" s="262"/>
      <c r="Q750" s="262"/>
      <c r="R750" s="262"/>
      <c r="S750" s="262"/>
      <c r="T750" s="262"/>
      <c r="U750" s="262"/>
      <c r="V750" s="262"/>
      <c r="W750" s="262"/>
      <c r="X750" s="262"/>
    </row>
    <row r="751" spans="1:24" ht="14.25" customHeight="1" x14ac:dyDescent="0.25">
      <c r="A751" s="262"/>
      <c r="B751" s="262"/>
      <c r="C751" s="262"/>
      <c r="D751" s="262"/>
      <c r="E751" s="262"/>
      <c r="F751" s="262"/>
      <c r="G751" s="262"/>
      <c r="H751" s="262"/>
      <c r="I751" s="262"/>
      <c r="J751" s="262"/>
      <c r="K751" s="262"/>
      <c r="L751" s="262"/>
      <c r="M751" s="262"/>
      <c r="N751" s="262"/>
      <c r="O751" s="262"/>
      <c r="P751" s="262"/>
      <c r="Q751" s="262"/>
      <c r="R751" s="262"/>
      <c r="S751" s="262"/>
      <c r="T751" s="262"/>
      <c r="U751" s="262"/>
      <c r="V751" s="262"/>
      <c r="W751" s="262"/>
      <c r="X751" s="262"/>
    </row>
    <row r="752" spans="1:24" ht="14.25" customHeight="1" x14ac:dyDescent="0.25">
      <c r="A752" s="262"/>
      <c r="B752" s="262"/>
      <c r="C752" s="262"/>
      <c r="D752" s="262"/>
      <c r="E752" s="262"/>
      <c r="F752" s="262"/>
      <c r="G752" s="262"/>
      <c r="H752" s="262"/>
      <c r="I752" s="262"/>
      <c r="J752" s="262"/>
      <c r="K752" s="262"/>
      <c r="L752" s="262"/>
      <c r="M752" s="262"/>
      <c r="N752" s="262"/>
      <c r="O752" s="262"/>
      <c r="P752" s="262"/>
      <c r="Q752" s="262"/>
      <c r="R752" s="262"/>
      <c r="S752" s="262"/>
      <c r="T752" s="262"/>
      <c r="U752" s="262"/>
      <c r="V752" s="262"/>
      <c r="W752" s="262"/>
      <c r="X752" s="262"/>
    </row>
    <row r="753" spans="1:24" ht="14.25" customHeight="1" x14ac:dyDescent="0.25">
      <c r="A753" s="262"/>
      <c r="B753" s="262"/>
      <c r="C753" s="262"/>
      <c r="D753" s="262"/>
      <c r="E753" s="262"/>
      <c r="F753" s="262"/>
      <c r="G753" s="262"/>
      <c r="H753" s="262"/>
      <c r="I753" s="262"/>
      <c r="J753" s="262"/>
      <c r="K753" s="262"/>
      <c r="L753" s="262"/>
      <c r="M753" s="262"/>
      <c r="N753" s="262"/>
      <c r="O753" s="262"/>
      <c r="P753" s="262"/>
      <c r="Q753" s="262"/>
      <c r="R753" s="262"/>
      <c r="S753" s="262"/>
      <c r="T753" s="262"/>
      <c r="U753" s="262"/>
      <c r="V753" s="262"/>
      <c r="W753" s="262"/>
      <c r="X753" s="262"/>
    </row>
    <row r="754" spans="1:24" ht="14.25" customHeight="1" x14ac:dyDescent="0.25">
      <c r="A754" s="262"/>
      <c r="B754" s="262"/>
      <c r="C754" s="262"/>
      <c r="D754" s="262"/>
      <c r="E754" s="262"/>
      <c r="F754" s="262"/>
      <c r="G754" s="262"/>
      <c r="H754" s="262"/>
      <c r="I754" s="262"/>
      <c r="J754" s="262"/>
      <c r="K754" s="262"/>
      <c r="L754" s="262"/>
      <c r="M754" s="262"/>
      <c r="N754" s="262"/>
      <c r="O754" s="262"/>
      <c r="P754" s="262"/>
      <c r="Q754" s="262"/>
      <c r="R754" s="262"/>
      <c r="S754" s="262"/>
      <c r="T754" s="262"/>
      <c r="U754" s="262"/>
      <c r="V754" s="262"/>
      <c r="W754" s="262"/>
      <c r="X754" s="262"/>
    </row>
    <row r="755" spans="1:24" ht="14.25" customHeight="1" x14ac:dyDescent="0.25">
      <c r="A755" s="262"/>
      <c r="B755" s="262"/>
      <c r="C755" s="262"/>
      <c r="D755" s="262"/>
      <c r="E755" s="262"/>
      <c r="F755" s="262"/>
      <c r="G755" s="262"/>
      <c r="H755" s="262"/>
      <c r="I755" s="262"/>
      <c r="J755" s="262"/>
      <c r="K755" s="262"/>
      <c r="L755" s="262"/>
      <c r="M755" s="262"/>
      <c r="N755" s="262"/>
      <c r="O755" s="262"/>
      <c r="P755" s="262"/>
      <c r="Q755" s="262"/>
      <c r="R755" s="262"/>
      <c r="S755" s="262"/>
      <c r="T755" s="262"/>
      <c r="U755" s="262"/>
      <c r="V755" s="262"/>
      <c r="W755" s="262"/>
      <c r="X755" s="262"/>
    </row>
    <row r="756" spans="1:24" ht="14.25" customHeight="1" x14ac:dyDescent="0.25">
      <c r="A756" s="262"/>
      <c r="B756" s="262"/>
      <c r="C756" s="262"/>
      <c r="D756" s="262"/>
      <c r="E756" s="262"/>
      <c r="F756" s="262"/>
      <c r="G756" s="262"/>
      <c r="H756" s="262"/>
      <c r="I756" s="262"/>
      <c r="J756" s="262"/>
      <c r="K756" s="262"/>
      <c r="L756" s="262"/>
      <c r="M756" s="262"/>
      <c r="N756" s="262"/>
      <c r="O756" s="262"/>
      <c r="P756" s="262"/>
      <c r="Q756" s="262"/>
      <c r="R756" s="262"/>
      <c r="S756" s="262"/>
      <c r="T756" s="262"/>
      <c r="U756" s="262"/>
      <c r="V756" s="262"/>
      <c r="W756" s="262"/>
      <c r="X756" s="262"/>
    </row>
    <row r="757" spans="1:24" ht="14.25" customHeight="1" x14ac:dyDescent="0.25">
      <c r="A757" s="262"/>
      <c r="B757" s="262"/>
      <c r="C757" s="262"/>
      <c r="D757" s="262"/>
      <c r="E757" s="262"/>
      <c r="F757" s="262"/>
      <c r="G757" s="262"/>
      <c r="H757" s="262"/>
      <c r="I757" s="262"/>
      <c r="J757" s="262"/>
      <c r="K757" s="262"/>
      <c r="L757" s="262"/>
      <c r="M757" s="262"/>
      <c r="N757" s="262"/>
      <c r="O757" s="262"/>
      <c r="P757" s="262"/>
      <c r="Q757" s="262"/>
      <c r="R757" s="262"/>
      <c r="S757" s="262"/>
      <c r="T757" s="262"/>
      <c r="U757" s="262"/>
      <c r="V757" s="262"/>
      <c r="W757" s="262"/>
      <c r="X757" s="262"/>
    </row>
    <row r="758" spans="1:24" ht="14.25" customHeight="1" x14ac:dyDescent="0.25">
      <c r="A758" s="262"/>
      <c r="B758" s="262"/>
      <c r="C758" s="262"/>
      <c r="D758" s="262"/>
      <c r="E758" s="262"/>
      <c r="F758" s="262"/>
      <c r="G758" s="262"/>
      <c r="H758" s="262"/>
      <c r="I758" s="262"/>
      <c r="J758" s="262"/>
      <c r="K758" s="262"/>
      <c r="L758" s="262"/>
      <c r="M758" s="262"/>
      <c r="N758" s="262"/>
      <c r="O758" s="262"/>
      <c r="P758" s="262"/>
      <c r="Q758" s="262"/>
      <c r="R758" s="262"/>
      <c r="S758" s="262"/>
      <c r="T758" s="262"/>
      <c r="U758" s="262"/>
      <c r="V758" s="262"/>
      <c r="W758" s="262"/>
      <c r="X758" s="262"/>
    </row>
    <row r="759" spans="1:24" ht="14.25" customHeight="1" x14ac:dyDescent="0.25">
      <c r="A759" s="262"/>
      <c r="B759" s="262"/>
      <c r="C759" s="262"/>
      <c r="D759" s="262"/>
      <c r="E759" s="262"/>
      <c r="F759" s="262"/>
      <c r="G759" s="262"/>
      <c r="H759" s="262"/>
      <c r="I759" s="262"/>
      <c r="J759" s="262"/>
      <c r="K759" s="262"/>
      <c r="L759" s="262"/>
      <c r="M759" s="262"/>
      <c r="N759" s="262"/>
      <c r="O759" s="262"/>
      <c r="P759" s="262"/>
      <c r="Q759" s="262"/>
      <c r="R759" s="262"/>
      <c r="S759" s="262"/>
      <c r="T759" s="262"/>
      <c r="U759" s="262"/>
      <c r="V759" s="262"/>
      <c r="W759" s="262"/>
      <c r="X759" s="262"/>
    </row>
    <row r="760" spans="1:24" ht="14.25" customHeight="1" x14ac:dyDescent="0.25">
      <c r="A760" s="262"/>
      <c r="B760" s="262"/>
      <c r="C760" s="262"/>
      <c r="D760" s="262"/>
      <c r="E760" s="262"/>
      <c r="F760" s="262"/>
      <c r="G760" s="262"/>
      <c r="H760" s="262"/>
      <c r="I760" s="262"/>
      <c r="J760" s="262"/>
      <c r="K760" s="262"/>
      <c r="L760" s="262"/>
      <c r="M760" s="262"/>
      <c r="N760" s="262"/>
      <c r="O760" s="262"/>
      <c r="P760" s="262"/>
      <c r="Q760" s="262"/>
      <c r="R760" s="262"/>
      <c r="S760" s="262"/>
      <c r="T760" s="262"/>
      <c r="U760" s="262"/>
      <c r="V760" s="262"/>
      <c r="W760" s="262"/>
      <c r="X760" s="262"/>
    </row>
    <row r="761" spans="1:24" ht="14.25" customHeight="1" x14ac:dyDescent="0.25">
      <c r="A761" s="262"/>
      <c r="B761" s="262"/>
      <c r="C761" s="262"/>
      <c r="D761" s="262"/>
      <c r="E761" s="262"/>
      <c r="F761" s="262"/>
      <c r="G761" s="262"/>
      <c r="H761" s="262"/>
      <c r="I761" s="262"/>
      <c r="J761" s="262"/>
      <c r="K761" s="262"/>
      <c r="L761" s="262"/>
      <c r="M761" s="262"/>
      <c r="N761" s="262"/>
      <c r="O761" s="262"/>
      <c r="P761" s="262"/>
      <c r="Q761" s="262"/>
      <c r="R761" s="262"/>
      <c r="S761" s="262"/>
      <c r="T761" s="262"/>
      <c r="U761" s="262"/>
      <c r="V761" s="262"/>
      <c r="W761" s="262"/>
      <c r="X761" s="262"/>
    </row>
    <row r="762" spans="1:24" ht="14.25" customHeight="1" x14ac:dyDescent="0.25">
      <c r="A762" s="262"/>
      <c r="B762" s="262"/>
      <c r="C762" s="262"/>
      <c r="D762" s="262"/>
      <c r="E762" s="262"/>
      <c r="F762" s="262"/>
      <c r="G762" s="262"/>
      <c r="H762" s="262"/>
      <c r="I762" s="262"/>
      <c r="J762" s="262"/>
      <c r="K762" s="262"/>
      <c r="L762" s="262"/>
      <c r="M762" s="262"/>
      <c r="N762" s="262"/>
      <c r="O762" s="262"/>
      <c r="P762" s="262"/>
      <c r="Q762" s="262"/>
      <c r="R762" s="262"/>
      <c r="S762" s="262"/>
      <c r="T762" s="262"/>
      <c r="U762" s="262"/>
      <c r="V762" s="262"/>
      <c r="W762" s="262"/>
      <c r="X762" s="262"/>
    </row>
    <row r="763" spans="1:24" ht="14.25" customHeight="1" x14ac:dyDescent="0.25">
      <c r="A763" s="262"/>
      <c r="B763" s="262"/>
      <c r="C763" s="262"/>
      <c r="D763" s="262"/>
      <c r="E763" s="262"/>
      <c r="F763" s="262"/>
      <c r="G763" s="262"/>
      <c r="H763" s="262"/>
      <c r="I763" s="262"/>
      <c r="J763" s="262"/>
      <c r="K763" s="262"/>
      <c r="L763" s="262"/>
      <c r="M763" s="262"/>
      <c r="N763" s="262"/>
      <c r="O763" s="262"/>
      <c r="P763" s="262"/>
      <c r="Q763" s="262"/>
      <c r="R763" s="262"/>
      <c r="S763" s="262"/>
      <c r="T763" s="262"/>
      <c r="U763" s="262"/>
      <c r="V763" s="262"/>
      <c r="W763" s="262"/>
      <c r="X763" s="262"/>
    </row>
    <row r="764" spans="1:24" ht="14.25" customHeight="1" x14ac:dyDescent="0.25">
      <c r="A764" s="262"/>
      <c r="B764" s="262"/>
      <c r="C764" s="262"/>
      <c r="D764" s="262"/>
      <c r="E764" s="262"/>
      <c r="F764" s="262"/>
      <c r="G764" s="262"/>
      <c r="H764" s="262"/>
      <c r="I764" s="262"/>
      <c r="J764" s="262"/>
      <c r="K764" s="262"/>
      <c r="L764" s="262"/>
      <c r="M764" s="262"/>
      <c r="N764" s="262"/>
      <c r="O764" s="262"/>
      <c r="P764" s="262"/>
      <c r="Q764" s="262"/>
      <c r="R764" s="262"/>
      <c r="S764" s="262"/>
      <c r="T764" s="262"/>
      <c r="U764" s="262"/>
      <c r="V764" s="262"/>
      <c r="W764" s="262"/>
      <c r="X764" s="262"/>
    </row>
    <row r="765" spans="1:24" ht="14.25" customHeight="1" x14ac:dyDescent="0.25">
      <c r="A765" s="262"/>
      <c r="B765" s="262"/>
      <c r="C765" s="262"/>
      <c r="D765" s="262"/>
      <c r="E765" s="262"/>
      <c r="F765" s="262"/>
      <c r="G765" s="262"/>
      <c r="H765" s="262"/>
      <c r="I765" s="262"/>
      <c r="J765" s="262"/>
      <c r="K765" s="262"/>
      <c r="L765" s="262"/>
      <c r="M765" s="262"/>
      <c r="N765" s="262"/>
      <c r="O765" s="262"/>
      <c r="P765" s="262"/>
      <c r="Q765" s="262"/>
      <c r="R765" s="262"/>
      <c r="S765" s="262"/>
      <c r="T765" s="262"/>
      <c r="U765" s="262"/>
      <c r="V765" s="262"/>
      <c r="W765" s="262"/>
      <c r="X765" s="262"/>
    </row>
    <row r="766" spans="1:24" ht="14.25" customHeight="1" x14ac:dyDescent="0.25">
      <c r="A766" s="262"/>
      <c r="B766" s="262"/>
      <c r="C766" s="262"/>
      <c r="D766" s="262"/>
      <c r="E766" s="262"/>
      <c r="F766" s="262"/>
      <c r="G766" s="262"/>
      <c r="H766" s="262"/>
      <c r="I766" s="262"/>
      <c r="J766" s="262"/>
      <c r="K766" s="262"/>
      <c r="L766" s="262"/>
      <c r="M766" s="262"/>
      <c r="N766" s="262"/>
      <c r="O766" s="262"/>
      <c r="P766" s="262"/>
      <c r="Q766" s="262"/>
      <c r="R766" s="262"/>
      <c r="S766" s="262"/>
      <c r="T766" s="262"/>
      <c r="U766" s="262"/>
      <c r="V766" s="262"/>
      <c r="W766" s="262"/>
      <c r="X766" s="262"/>
    </row>
    <row r="767" spans="1:24" ht="14.25" customHeight="1" x14ac:dyDescent="0.25">
      <c r="A767" s="262"/>
      <c r="B767" s="262"/>
      <c r="C767" s="262"/>
      <c r="D767" s="262"/>
      <c r="E767" s="262"/>
      <c r="F767" s="262"/>
      <c r="G767" s="262"/>
      <c r="H767" s="262"/>
      <c r="I767" s="262"/>
      <c r="J767" s="262"/>
      <c r="K767" s="262"/>
      <c r="L767" s="262"/>
      <c r="M767" s="262"/>
      <c r="N767" s="262"/>
      <c r="O767" s="262"/>
      <c r="P767" s="262"/>
      <c r="Q767" s="262"/>
      <c r="R767" s="262"/>
      <c r="S767" s="262"/>
      <c r="T767" s="262"/>
      <c r="U767" s="262"/>
      <c r="V767" s="262"/>
      <c r="W767" s="262"/>
      <c r="X767" s="262"/>
    </row>
    <row r="768" spans="1:24" ht="14.25" customHeight="1" x14ac:dyDescent="0.25">
      <c r="A768" s="262"/>
      <c r="B768" s="262"/>
      <c r="C768" s="262"/>
      <c r="D768" s="262"/>
      <c r="E768" s="262"/>
      <c r="F768" s="262"/>
      <c r="G768" s="262"/>
      <c r="H768" s="262"/>
      <c r="I768" s="262"/>
      <c r="J768" s="262"/>
      <c r="K768" s="262"/>
      <c r="L768" s="262"/>
      <c r="M768" s="262"/>
      <c r="N768" s="262"/>
      <c r="O768" s="262"/>
      <c r="P768" s="262"/>
      <c r="Q768" s="262"/>
      <c r="R768" s="262"/>
      <c r="S768" s="262"/>
      <c r="T768" s="262"/>
      <c r="U768" s="262"/>
      <c r="V768" s="262"/>
      <c r="W768" s="262"/>
      <c r="X768" s="262"/>
    </row>
    <row r="769" spans="1:24" ht="14.25" customHeight="1" x14ac:dyDescent="0.25">
      <c r="A769" s="262"/>
      <c r="B769" s="262"/>
      <c r="C769" s="262"/>
      <c r="D769" s="262"/>
      <c r="E769" s="262"/>
      <c r="F769" s="262"/>
      <c r="G769" s="262"/>
      <c r="H769" s="262"/>
      <c r="I769" s="262"/>
      <c r="J769" s="262"/>
      <c r="K769" s="262"/>
      <c r="L769" s="262"/>
      <c r="M769" s="262"/>
      <c r="N769" s="262"/>
      <c r="O769" s="262"/>
      <c r="P769" s="262"/>
      <c r="Q769" s="262"/>
      <c r="R769" s="262"/>
      <c r="S769" s="262"/>
      <c r="T769" s="262"/>
      <c r="U769" s="262"/>
      <c r="V769" s="262"/>
      <c r="W769" s="262"/>
      <c r="X769" s="262"/>
    </row>
    <row r="770" spans="1:24" ht="14.25" customHeight="1" x14ac:dyDescent="0.25">
      <c r="A770" s="262"/>
      <c r="B770" s="262"/>
      <c r="C770" s="262"/>
      <c r="D770" s="262"/>
      <c r="E770" s="262"/>
      <c r="F770" s="262"/>
      <c r="G770" s="262"/>
      <c r="H770" s="262"/>
      <c r="I770" s="262"/>
      <c r="J770" s="262"/>
      <c r="K770" s="262"/>
      <c r="L770" s="262"/>
      <c r="M770" s="262"/>
      <c r="N770" s="262"/>
      <c r="O770" s="262"/>
      <c r="P770" s="262"/>
      <c r="Q770" s="262"/>
      <c r="R770" s="262"/>
      <c r="S770" s="262"/>
      <c r="T770" s="262"/>
      <c r="U770" s="262"/>
      <c r="V770" s="262"/>
      <c r="W770" s="262"/>
      <c r="X770" s="262"/>
    </row>
    <row r="771" spans="1:24" ht="14.25" customHeight="1" x14ac:dyDescent="0.25">
      <c r="A771" s="262"/>
      <c r="B771" s="262"/>
      <c r="C771" s="262"/>
      <c r="D771" s="262"/>
      <c r="E771" s="262"/>
      <c r="F771" s="262"/>
      <c r="G771" s="262"/>
      <c r="H771" s="262"/>
      <c r="I771" s="262"/>
      <c r="J771" s="262"/>
      <c r="K771" s="262"/>
      <c r="L771" s="262"/>
      <c r="M771" s="262"/>
      <c r="N771" s="262"/>
      <c r="O771" s="262"/>
      <c r="P771" s="262"/>
      <c r="Q771" s="262"/>
      <c r="R771" s="262"/>
      <c r="S771" s="262"/>
      <c r="T771" s="262"/>
      <c r="U771" s="262"/>
      <c r="V771" s="262"/>
      <c r="W771" s="262"/>
      <c r="X771" s="262"/>
    </row>
    <row r="772" spans="1:24" ht="14.25" customHeight="1" x14ac:dyDescent="0.25">
      <c r="A772" s="262"/>
      <c r="B772" s="262"/>
      <c r="C772" s="262"/>
      <c r="D772" s="262"/>
      <c r="E772" s="262"/>
      <c r="F772" s="262"/>
      <c r="G772" s="262"/>
      <c r="H772" s="262"/>
      <c r="I772" s="262"/>
      <c r="J772" s="262"/>
      <c r="K772" s="262"/>
      <c r="L772" s="262"/>
      <c r="M772" s="262"/>
      <c r="N772" s="262"/>
      <c r="O772" s="262"/>
      <c r="P772" s="262"/>
      <c r="Q772" s="262"/>
      <c r="R772" s="262"/>
      <c r="S772" s="262"/>
      <c r="T772" s="262"/>
      <c r="U772" s="262"/>
      <c r="V772" s="262"/>
      <c r="W772" s="262"/>
      <c r="X772" s="262"/>
    </row>
    <row r="773" spans="1:24" ht="14.25" customHeight="1" x14ac:dyDescent="0.25">
      <c r="A773" s="262"/>
      <c r="B773" s="262"/>
      <c r="C773" s="262"/>
      <c r="D773" s="262"/>
      <c r="E773" s="262"/>
      <c r="F773" s="262"/>
      <c r="G773" s="262"/>
      <c r="H773" s="262"/>
      <c r="I773" s="262"/>
      <c r="J773" s="262"/>
      <c r="K773" s="262"/>
      <c r="L773" s="262"/>
      <c r="M773" s="262"/>
      <c r="N773" s="262"/>
      <c r="O773" s="262"/>
      <c r="P773" s="262"/>
      <c r="Q773" s="262"/>
      <c r="R773" s="262"/>
      <c r="S773" s="262"/>
      <c r="T773" s="262"/>
      <c r="U773" s="262"/>
      <c r="V773" s="262"/>
      <c r="W773" s="262"/>
      <c r="X773" s="262"/>
    </row>
    <row r="774" spans="1:24" ht="14.25" customHeight="1" x14ac:dyDescent="0.25">
      <c r="A774" s="262"/>
      <c r="B774" s="262"/>
      <c r="C774" s="262"/>
      <c r="D774" s="262"/>
      <c r="E774" s="262"/>
      <c r="F774" s="262"/>
      <c r="G774" s="262"/>
      <c r="H774" s="262"/>
      <c r="I774" s="262"/>
      <c r="J774" s="262"/>
      <c r="K774" s="262"/>
      <c r="L774" s="262"/>
      <c r="M774" s="262"/>
      <c r="N774" s="262"/>
      <c r="O774" s="262"/>
      <c r="P774" s="262"/>
      <c r="Q774" s="262"/>
      <c r="R774" s="262"/>
      <c r="S774" s="262"/>
      <c r="T774" s="262"/>
      <c r="U774" s="262"/>
      <c r="V774" s="262"/>
      <c r="W774" s="262"/>
      <c r="X774" s="262"/>
    </row>
    <row r="775" spans="1:24" ht="14.25" customHeight="1" x14ac:dyDescent="0.25">
      <c r="A775" s="262"/>
      <c r="B775" s="262"/>
      <c r="C775" s="262"/>
      <c r="D775" s="262"/>
      <c r="E775" s="262"/>
      <c r="F775" s="262"/>
      <c r="G775" s="262"/>
      <c r="H775" s="262"/>
      <c r="I775" s="262"/>
      <c r="J775" s="262"/>
      <c r="K775" s="262"/>
      <c r="L775" s="262"/>
      <c r="M775" s="262"/>
      <c r="N775" s="262"/>
      <c r="O775" s="262"/>
      <c r="P775" s="262"/>
      <c r="Q775" s="262"/>
      <c r="R775" s="262"/>
      <c r="S775" s="262"/>
      <c r="T775" s="262"/>
      <c r="U775" s="262"/>
      <c r="V775" s="262"/>
      <c r="W775" s="262"/>
      <c r="X775" s="262"/>
    </row>
    <row r="776" spans="1:24" ht="14.25" customHeight="1" x14ac:dyDescent="0.25">
      <c r="A776" s="262"/>
      <c r="B776" s="262"/>
      <c r="C776" s="262"/>
      <c r="D776" s="262"/>
      <c r="E776" s="262"/>
      <c r="F776" s="262"/>
      <c r="G776" s="262"/>
      <c r="H776" s="262"/>
      <c r="I776" s="262"/>
      <c r="J776" s="262"/>
      <c r="K776" s="262"/>
      <c r="L776" s="262"/>
      <c r="M776" s="262"/>
      <c r="N776" s="262"/>
      <c r="O776" s="262"/>
      <c r="P776" s="262"/>
      <c r="Q776" s="262"/>
      <c r="R776" s="262"/>
      <c r="S776" s="262"/>
      <c r="T776" s="262"/>
      <c r="U776" s="262"/>
      <c r="V776" s="262"/>
      <c r="W776" s="262"/>
      <c r="X776" s="262"/>
    </row>
    <row r="777" spans="1:24" ht="14.25" customHeight="1" x14ac:dyDescent="0.25">
      <c r="A777" s="262"/>
      <c r="B777" s="262"/>
      <c r="C777" s="262"/>
      <c r="D777" s="262"/>
      <c r="E777" s="262"/>
      <c r="F777" s="262"/>
      <c r="G777" s="262"/>
      <c r="H777" s="262"/>
      <c r="I777" s="262"/>
      <c r="J777" s="262"/>
      <c r="K777" s="262"/>
      <c r="L777" s="262"/>
      <c r="M777" s="262"/>
      <c r="N777" s="262"/>
      <c r="O777" s="262"/>
      <c r="P777" s="262"/>
      <c r="Q777" s="262"/>
      <c r="R777" s="262"/>
      <c r="S777" s="262"/>
      <c r="T777" s="262"/>
      <c r="U777" s="262"/>
      <c r="V777" s="262"/>
      <c r="W777" s="262"/>
      <c r="X777" s="262"/>
    </row>
    <row r="778" spans="1:24" ht="14.25" customHeight="1" x14ac:dyDescent="0.25">
      <c r="A778" s="262"/>
      <c r="B778" s="262"/>
      <c r="C778" s="262"/>
      <c r="D778" s="262"/>
      <c r="E778" s="262"/>
      <c r="F778" s="262"/>
      <c r="G778" s="262"/>
      <c r="H778" s="262"/>
      <c r="I778" s="262"/>
      <c r="J778" s="262"/>
      <c r="K778" s="262"/>
      <c r="L778" s="262"/>
      <c r="M778" s="262"/>
      <c r="N778" s="262"/>
      <c r="O778" s="262"/>
      <c r="P778" s="262"/>
      <c r="Q778" s="262"/>
      <c r="R778" s="262"/>
      <c r="S778" s="262"/>
      <c r="T778" s="262"/>
      <c r="U778" s="262"/>
      <c r="V778" s="262"/>
      <c r="W778" s="262"/>
      <c r="X778" s="262"/>
    </row>
    <row r="779" spans="1:24" ht="14.25" customHeight="1" x14ac:dyDescent="0.25">
      <c r="A779" s="262"/>
      <c r="B779" s="262"/>
      <c r="C779" s="262"/>
      <c r="D779" s="262"/>
      <c r="E779" s="262"/>
      <c r="F779" s="262"/>
      <c r="G779" s="262"/>
      <c r="H779" s="262"/>
      <c r="I779" s="262"/>
      <c r="J779" s="262"/>
      <c r="K779" s="262"/>
      <c r="L779" s="262"/>
      <c r="M779" s="262"/>
      <c r="N779" s="262"/>
      <c r="O779" s="262"/>
      <c r="P779" s="262"/>
      <c r="Q779" s="262"/>
      <c r="R779" s="262"/>
      <c r="S779" s="262"/>
      <c r="T779" s="262"/>
      <c r="U779" s="262"/>
      <c r="V779" s="262"/>
      <c r="W779" s="262"/>
      <c r="X779" s="262"/>
    </row>
    <row r="780" spans="1:24" ht="14.25" customHeight="1" x14ac:dyDescent="0.25">
      <c r="A780" s="262"/>
      <c r="B780" s="262"/>
      <c r="C780" s="262"/>
      <c r="D780" s="262"/>
      <c r="E780" s="262"/>
      <c r="F780" s="262"/>
      <c r="G780" s="262"/>
      <c r="H780" s="262"/>
      <c r="I780" s="262"/>
      <c r="J780" s="262"/>
      <c r="K780" s="262"/>
      <c r="L780" s="262"/>
      <c r="M780" s="262"/>
      <c r="N780" s="262"/>
      <c r="O780" s="262"/>
      <c r="P780" s="262"/>
      <c r="Q780" s="262"/>
      <c r="R780" s="262"/>
      <c r="S780" s="262"/>
      <c r="T780" s="262"/>
      <c r="U780" s="262"/>
      <c r="V780" s="262"/>
      <c r="W780" s="262"/>
      <c r="X780" s="262"/>
    </row>
    <row r="781" spans="1:24" ht="14.25" customHeight="1" x14ac:dyDescent="0.25">
      <c r="A781" s="262"/>
      <c r="B781" s="262"/>
      <c r="C781" s="262"/>
      <c r="D781" s="262"/>
      <c r="E781" s="262"/>
      <c r="F781" s="262"/>
      <c r="G781" s="262"/>
      <c r="H781" s="262"/>
      <c r="I781" s="262"/>
      <c r="J781" s="262"/>
      <c r="K781" s="262"/>
      <c r="L781" s="262"/>
      <c r="M781" s="262"/>
      <c r="N781" s="262"/>
      <c r="O781" s="262"/>
      <c r="P781" s="262"/>
      <c r="Q781" s="262"/>
      <c r="R781" s="262"/>
      <c r="S781" s="262"/>
      <c r="T781" s="262"/>
      <c r="U781" s="262"/>
      <c r="V781" s="262"/>
      <c r="W781" s="262"/>
      <c r="X781" s="262"/>
    </row>
    <row r="782" spans="1:24" ht="14.25" customHeight="1" x14ac:dyDescent="0.25">
      <c r="A782" s="262"/>
      <c r="B782" s="262"/>
      <c r="C782" s="262"/>
      <c r="D782" s="262"/>
      <c r="E782" s="262"/>
      <c r="F782" s="262"/>
      <c r="G782" s="262"/>
      <c r="H782" s="262"/>
      <c r="I782" s="262"/>
      <c r="J782" s="262"/>
      <c r="K782" s="262"/>
      <c r="L782" s="262"/>
      <c r="M782" s="262"/>
      <c r="N782" s="262"/>
      <c r="O782" s="262"/>
      <c r="P782" s="262"/>
      <c r="Q782" s="262"/>
      <c r="R782" s="262"/>
      <c r="S782" s="262"/>
      <c r="T782" s="262"/>
      <c r="U782" s="262"/>
      <c r="V782" s="262"/>
      <c r="W782" s="262"/>
      <c r="X782" s="262"/>
    </row>
    <row r="783" spans="1:24" ht="14.25" customHeight="1" x14ac:dyDescent="0.25">
      <c r="A783" s="262"/>
      <c r="B783" s="262"/>
      <c r="C783" s="262"/>
      <c r="D783" s="262"/>
      <c r="E783" s="262"/>
      <c r="F783" s="262"/>
      <c r="G783" s="262"/>
      <c r="H783" s="262"/>
      <c r="I783" s="262"/>
      <c r="J783" s="262"/>
      <c r="K783" s="262"/>
      <c r="L783" s="262"/>
      <c r="M783" s="262"/>
      <c r="N783" s="262"/>
      <c r="O783" s="262"/>
      <c r="P783" s="262"/>
      <c r="Q783" s="262"/>
      <c r="R783" s="262"/>
      <c r="S783" s="262"/>
      <c r="T783" s="262"/>
      <c r="U783" s="262"/>
      <c r="V783" s="262"/>
      <c r="W783" s="262"/>
      <c r="X783" s="262"/>
    </row>
    <row r="784" spans="1:24" ht="14.25" customHeight="1" x14ac:dyDescent="0.25">
      <c r="A784" s="262"/>
      <c r="B784" s="262"/>
      <c r="C784" s="262"/>
      <c r="D784" s="262"/>
      <c r="E784" s="262"/>
      <c r="F784" s="262"/>
      <c r="G784" s="262"/>
      <c r="H784" s="262"/>
      <c r="I784" s="262"/>
      <c r="J784" s="262"/>
      <c r="K784" s="262"/>
      <c r="L784" s="262"/>
      <c r="M784" s="262"/>
      <c r="N784" s="262"/>
      <c r="O784" s="262"/>
      <c r="P784" s="262"/>
      <c r="Q784" s="262"/>
      <c r="R784" s="262"/>
      <c r="S784" s="262"/>
      <c r="T784" s="262"/>
      <c r="U784" s="262"/>
      <c r="V784" s="262"/>
      <c r="W784" s="262"/>
      <c r="X784" s="262"/>
    </row>
    <row r="785" spans="1:24" ht="14.25" customHeight="1" x14ac:dyDescent="0.25">
      <c r="A785" s="262"/>
      <c r="B785" s="262"/>
      <c r="C785" s="262"/>
      <c r="D785" s="262"/>
      <c r="E785" s="262"/>
      <c r="F785" s="262"/>
      <c r="G785" s="262"/>
      <c r="H785" s="262"/>
      <c r="I785" s="262"/>
      <c r="J785" s="262"/>
      <c r="K785" s="262"/>
      <c r="L785" s="262"/>
      <c r="M785" s="262"/>
      <c r="N785" s="262"/>
      <c r="O785" s="262"/>
      <c r="P785" s="262"/>
      <c r="Q785" s="262"/>
      <c r="R785" s="262"/>
      <c r="S785" s="262"/>
      <c r="T785" s="262"/>
      <c r="U785" s="262"/>
      <c r="V785" s="262"/>
      <c r="W785" s="262"/>
      <c r="X785" s="262"/>
    </row>
    <row r="786" spans="1:24" ht="14.25" customHeight="1" x14ac:dyDescent="0.25">
      <c r="A786" s="262"/>
      <c r="B786" s="262"/>
      <c r="C786" s="262"/>
      <c r="D786" s="262"/>
      <c r="E786" s="262"/>
      <c r="F786" s="262"/>
      <c r="G786" s="262"/>
      <c r="H786" s="262"/>
      <c r="I786" s="262"/>
      <c r="J786" s="262"/>
      <c r="K786" s="262"/>
      <c r="L786" s="262"/>
      <c r="M786" s="262"/>
      <c r="N786" s="262"/>
      <c r="O786" s="262"/>
      <c r="P786" s="262"/>
      <c r="Q786" s="262"/>
      <c r="R786" s="262"/>
      <c r="S786" s="262"/>
      <c r="T786" s="262"/>
      <c r="U786" s="262"/>
      <c r="V786" s="262"/>
      <c r="W786" s="262"/>
      <c r="X786" s="262"/>
    </row>
    <row r="787" spans="1:24" ht="14.25" customHeight="1" x14ac:dyDescent="0.25">
      <c r="A787" s="262"/>
      <c r="B787" s="262"/>
      <c r="C787" s="262"/>
      <c r="D787" s="262"/>
      <c r="E787" s="262"/>
      <c r="F787" s="262"/>
      <c r="G787" s="262"/>
      <c r="H787" s="262"/>
      <c r="I787" s="262"/>
      <c r="J787" s="262"/>
      <c r="K787" s="262"/>
      <c r="L787" s="262"/>
      <c r="M787" s="262"/>
      <c r="N787" s="262"/>
      <c r="O787" s="262"/>
      <c r="P787" s="262"/>
      <c r="Q787" s="262"/>
      <c r="R787" s="262"/>
      <c r="S787" s="262"/>
      <c r="T787" s="262"/>
      <c r="U787" s="262"/>
      <c r="V787" s="262"/>
      <c r="W787" s="262"/>
      <c r="X787" s="262"/>
    </row>
    <row r="788" spans="1:24" ht="14.25" customHeight="1" x14ac:dyDescent="0.25">
      <c r="A788" s="262"/>
      <c r="B788" s="262"/>
      <c r="C788" s="262"/>
      <c r="D788" s="262"/>
      <c r="E788" s="262"/>
      <c r="F788" s="262"/>
      <c r="G788" s="262"/>
      <c r="H788" s="262"/>
      <c r="I788" s="262"/>
      <c r="J788" s="262"/>
      <c r="K788" s="262"/>
      <c r="L788" s="262"/>
      <c r="M788" s="262"/>
      <c r="N788" s="262"/>
      <c r="O788" s="262"/>
      <c r="P788" s="262"/>
      <c r="Q788" s="262"/>
      <c r="R788" s="262"/>
      <c r="S788" s="262"/>
      <c r="T788" s="262"/>
      <c r="U788" s="262"/>
      <c r="V788" s="262"/>
      <c r="W788" s="262"/>
      <c r="X788" s="262"/>
    </row>
    <row r="789" spans="1:24" ht="14.25" customHeight="1" x14ac:dyDescent="0.25">
      <c r="A789" s="262"/>
      <c r="B789" s="262"/>
      <c r="C789" s="262"/>
      <c r="D789" s="262"/>
      <c r="E789" s="262"/>
      <c r="F789" s="262"/>
      <c r="G789" s="262"/>
      <c r="H789" s="262"/>
      <c r="I789" s="262"/>
      <c r="J789" s="262"/>
      <c r="K789" s="262"/>
      <c r="L789" s="262"/>
      <c r="M789" s="262"/>
      <c r="N789" s="262"/>
      <c r="O789" s="262"/>
      <c r="P789" s="262"/>
      <c r="Q789" s="262"/>
      <c r="R789" s="262"/>
      <c r="S789" s="262"/>
      <c r="T789" s="262"/>
      <c r="U789" s="262"/>
      <c r="V789" s="262"/>
      <c r="W789" s="262"/>
      <c r="X789" s="262"/>
    </row>
    <row r="790" spans="1:24" ht="14.25" customHeight="1" x14ac:dyDescent="0.25">
      <c r="A790" s="262"/>
      <c r="B790" s="262"/>
      <c r="C790" s="262"/>
      <c r="D790" s="262"/>
      <c r="E790" s="262"/>
      <c r="F790" s="262"/>
      <c r="G790" s="262"/>
      <c r="H790" s="262"/>
      <c r="I790" s="262"/>
      <c r="J790" s="262"/>
      <c r="K790" s="262"/>
      <c r="L790" s="262"/>
      <c r="M790" s="262"/>
      <c r="N790" s="262"/>
      <c r="O790" s="262"/>
      <c r="P790" s="262"/>
      <c r="Q790" s="262"/>
      <c r="R790" s="262"/>
      <c r="S790" s="262"/>
      <c r="T790" s="262"/>
      <c r="U790" s="262"/>
      <c r="V790" s="262"/>
      <c r="W790" s="262"/>
      <c r="X790" s="262"/>
    </row>
    <row r="791" spans="1:24" ht="14.25" customHeight="1" x14ac:dyDescent="0.25">
      <c r="A791" s="262"/>
      <c r="B791" s="262"/>
      <c r="C791" s="262"/>
      <c r="D791" s="262"/>
      <c r="E791" s="262"/>
      <c r="F791" s="262"/>
      <c r="G791" s="262"/>
      <c r="H791" s="262"/>
      <c r="I791" s="262"/>
      <c r="J791" s="262"/>
      <c r="K791" s="262"/>
      <c r="L791" s="262"/>
      <c r="M791" s="262"/>
      <c r="N791" s="262"/>
      <c r="O791" s="262"/>
      <c r="P791" s="262"/>
      <c r="Q791" s="262"/>
      <c r="R791" s="262"/>
      <c r="S791" s="262"/>
      <c r="T791" s="262"/>
      <c r="U791" s="262"/>
      <c r="V791" s="262"/>
      <c r="W791" s="262"/>
      <c r="X791" s="262"/>
    </row>
    <row r="792" spans="1:24" ht="14.25" customHeight="1" x14ac:dyDescent="0.25">
      <c r="A792" s="262"/>
      <c r="B792" s="262"/>
      <c r="C792" s="262"/>
      <c r="D792" s="262"/>
      <c r="E792" s="262"/>
      <c r="F792" s="262"/>
      <c r="G792" s="262"/>
      <c r="H792" s="262"/>
      <c r="I792" s="262"/>
      <c r="J792" s="262"/>
      <c r="K792" s="262"/>
      <c r="L792" s="262"/>
      <c r="M792" s="262"/>
      <c r="N792" s="262"/>
      <c r="O792" s="262"/>
      <c r="P792" s="262"/>
      <c r="Q792" s="262"/>
      <c r="R792" s="262"/>
      <c r="S792" s="262"/>
      <c r="T792" s="262"/>
      <c r="U792" s="262"/>
      <c r="V792" s="262"/>
      <c r="W792" s="262"/>
      <c r="X792" s="262"/>
    </row>
    <row r="793" spans="1:24" ht="14.25" customHeight="1" x14ac:dyDescent="0.25">
      <c r="A793" s="262"/>
      <c r="B793" s="262"/>
      <c r="C793" s="262"/>
      <c r="D793" s="262"/>
      <c r="E793" s="262"/>
      <c r="F793" s="262"/>
      <c r="G793" s="262"/>
      <c r="H793" s="262"/>
      <c r="I793" s="262"/>
      <c r="J793" s="262"/>
      <c r="K793" s="262"/>
      <c r="L793" s="262"/>
      <c r="M793" s="262"/>
      <c r="N793" s="262"/>
      <c r="O793" s="262"/>
      <c r="P793" s="262"/>
      <c r="Q793" s="262"/>
      <c r="R793" s="262"/>
      <c r="S793" s="262"/>
      <c r="T793" s="262"/>
      <c r="U793" s="262"/>
      <c r="V793" s="262"/>
      <c r="W793" s="262"/>
      <c r="X793" s="262"/>
    </row>
    <row r="794" spans="1:24" ht="14.25" customHeight="1" x14ac:dyDescent="0.25">
      <c r="A794" s="262"/>
      <c r="B794" s="262"/>
      <c r="C794" s="262"/>
      <c r="D794" s="262"/>
      <c r="E794" s="262"/>
      <c r="F794" s="262"/>
      <c r="G794" s="262"/>
      <c r="H794" s="262"/>
      <c r="I794" s="262"/>
      <c r="J794" s="262"/>
      <c r="K794" s="262"/>
      <c r="L794" s="262"/>
      <c r="M794" s="262"/>
      <c r="N794" s="262"/>
      <c r="O794" s="262"/>
      <c r="P794" s="262"/>
      <c r="Q794" s="262"/>
      <c r="R794" s="262"/>
      <c r="S794" s="262"/>
      <c r="T794" s="262"/>
      <c r="U794" s="262"/>
      <c r="V794" s="262"/>
      <c r="W794" s="262"/>
      <c r="X794" s="262"/>
    </row>
    <row r="795" spans="1:24" ht="14.25" customHeight="1" x14ac:dyDescent="0.25">
      <c r="A795" s="262"/>
      <c r="B795" s="262"/>
      <c r="C795" s="262"/>
      <c r="D795" s="262"/>
      <c r="E795" s="262"/>
      <c r="F795" s="262"/>
      <c r="G795" s="262"/>
      <c r="H795" s="262"/>
      <c r="I795" s="262"/>
      <c r="J795" s="262"/>
      <c r="K795" s="262"/>
      <c r="L795" s="262"/>
      <c r="M795" s="262"/>
      <c r="N795" s="262"/>
      <c r="O795" s="262"/>
      <c r="P795" s="262"/>
      <c r="Q795" s="262"/>
      <c r="R795" s="262"/>
      <c r="S795" s="262"/>
      <c r="T795" s="262"/>
      <c r="U795" s="262"/>
      <c r="V795" s="262"/>
      <c r="W795" s="262"/>
      <c r="X795" s="262"/>
    </row>
    <row r="796" spans="1:24" ht="14.25" customHeight="1" x14ac:dyDescent="0.25">
      <c r="A796" s="262"/>
      <c r="B796" s="262"/>
      <c r="C796" s="262"/>
      <c r="D796" s="262"/>
      <c r="E796" s="262"/>
      <c r="F796" s="262"/>
      <c r="G796" s="262"/>
      <c r="H796" s="262"/>
      <c r="I796" s="262"/>
      <c r="J796" s="262"/>
      <c r="K796" s="262"/>
      <c r="L796" s="262"/>
      <c r="M796" s="262"/>
      <c r="N796" s="262"/>
      <c r="O796" s="262"/>
      <c r="P796" s="262"/>
      <c r="Q796" s="262"/>
      <c r="R796" s="262"/>
      <c r="S796" s="262"/>
      <c r="T796" s="262"/>
      <c r="U796" s="262"/>
      <c r="V796" s="262"/>
      <c r="W796" s="262"/>
      <c r="X796" s="262"/>
    </row>
    <row r="797" spans="1:24" ht="14.25" customHeight="1" x14ac:dyDescent="0.25">
      <c r="A797" s="262"/>
      <c r="B797" s="262"/>
      <c r="C797" s="262"/>
      <c r="D797" s="262"/>
      <c r="E797" s="262"/>
      <c r="F797" s="262"/>
      <c r="G797" s="262"/>
      <c r="H797" s="262"/>
      <c r="I797" s="262"/>
      <c r="J797" s="262"/>
      <c r="K797" s="262"/>
      <c r="L797" s="262"/>
      <c r="M797" s="262"/>
      <c r="N797" s="262"/>
      <c r="O797" s="262"/>
      <c r="P797" s="262"/>
      <c r="Q797" s="262"/>
      <c r="R797" s="262"/>
      <c r="S797" s="262"/>
      <c r="T797" s="262"/>
      <c r="U797" s="262"/>
      <c r="V797" s="262"/>
      <c r="W797" s="262"/>
      <c r="X797" s="262"/>
    </row>
    <row r="798" spans="1:24" ht="14.25" customHeight="1" x14ac:dyDescent="0.25">
      <c r="A798" s="262"/>
      <c r="B798" s="262"/>
      <c r="C798" s="262"/>
      <c r="D798" s="262"/>
      <c r="E798" s="262"/>
      <c r="F798" s="262"/>
      <c r="G798" s="262"/>
      <c r="H798" s="262"/>
      <c r="I798" s="262"/>
      <c r="J798" s="262"/>
      <c r="K798" s="262"/>
      <c r="L798" s="262"/>
      <c r="M798" s="262"/>
      <c r="N798" s="262"/>
      <c r="O798" s="262"/>
      <c r="P798" s="262"/>
      <c r="Q798" s="262"/>
      <c r="R798" s="262"/>
      <c r="S798" s="262"/>
      <c r="T798" s="262"/>
      <c r="U798" s="262"/>
      <c r="V798" s="262"/>
      <c r="W798" s="262"/>
      <c r="X798" s="262"/>
    </row>
    <row r="799" spans="1:24" ht="14.25" customHeight="1" x14ac:dyDescent="0.25">
      <c r="A799" s="262"/>
      <c r="B799" s="262"/>
      <c r="C799" s="262"/>
      <c r="D799" s="262"/>
      <c r="E799" s="262"/>
      <c r="F799" s="262"/>
      <c r="G799" s="262"/>
      <c r="H799" s="262"/>
      <c r="I799" s="262"/>
      <c r="J799" s="262"/>
      <c r="K799" s="262"/>
      <c r="L799" s="262"/>
      <c r="M799" s="262"/>
      <c r="N799" s="262"/>
      <c r="O799" s="262"/>
      <c r="P799" s="262"/>
      <c r="Q799" s="262"/>
      <c r="R799" s="262"/>
      <c r="S799" s="262"/>
      <c r="T799" s="262"/>
      <c r="U799" s="262"/>
      <c r="V799" s="262"/>
      <c r="W799" s="262"/>
      <c r="X799" s="262"/>
    </row>
    <row r="800" spans="1:24" ht="14.25" customHeight="1" x14ac:dyDescent="0.25">
      <c r="A800" s="262"/>
      <c r="B800" s="262"/>
      <c r="C800" s="262"/>
      <c r="D800" s="262"/>
      <c r="E800" s="262"/>
      <c r="F800" s="262"/>
      <c r="G800" s="262"/>
      <c r="H800" s="262"/>
      <c r="I800" s="262"/>
      <c r="J800" s="262"/>
      <c r="K800" s="262"/>
      <c r="L800" s="262"/>
      <c r="M800" s="262"/>
      <c r="N800" s="262"/>
      <c r="O800" s="262"/>
      <c r="P800" s="262"/>
      <c r="Q800" s="262"/>
      <c r="R800" s="262"/>
      <c r="S800" s="262"/>
      <c r="T800" s="262"/>
      <c r="U800" s="262"/>
      <c r="V800" s="262"/>
      <c r="W800" s="262"/>
      <c r="X800" s="262"/>
    </row>
    <row r="801" spans="1:24" ht="14.25" customHeight="1" x14ac:dyDescent="0.25">
      <c r="A801" s="262"/>
      <c r="B801" s="262"/>
      <c r="C801" s="262"/>
      <c r="D801" s="262"/>
      <c r="E801" s="262"/>
      <c r="F801" s="262"/>
      <c r="G801" s="262"/>
      <c r="H801" s="262"/>
      <c r="I801" s="262"/>
      <c r="J801" s="262"/>
      <c r="K801" s="262"/>
      <c r="L801" s="262"/>
      <c r="M801" s="262"/>
      <c r="N801" s="262"/>
      <c r="O801" s="262"/>
      <c r="P801" s="262"/>
      <c r="Q801" s="262"/>
      <c r="R801" s="262"/>
      <c r="S801" s="262"/>
      <c r="T801" s="262"/>
      <c r="U801" s="262"/>
      <c r="V801" s="262"/>
      <c r="W801" s="262"/>
      <c r="X801" s="262"/>
    </row>
    <row r="802" spans="1:24" ht="14.25" customHeight="1" x14ac:dyDescent="0.25">
      <c r="A802" s="262"/>
      <c r="B802" s="262"/>
      <c r="C802" s="262"/>
      <c r="D802" s="262"/>
      <c r="E802" s="262"/>
      <c r="F802" s="262"/>
      <c r="G802" s="262"/>
      <c r="H802" s="262"/>
      <c r="I802" s="262"/>
      <c r="J802" s="262"/>
      <c r="K802" s="262"/>
      <c r="L802" s="262"/>
      <c r="M802" s="262"/>
      <c r="N802" s="262"/>
      <c r="O802" s="262"/>
      <c r="P802" s="262"/>
      <c r="Q802" s="262"/>
      <c r="R802" s="262"/>
      <c r="S802" s="262"/>
      <c r="T802" s="262"/>
      <c r="U802" s="262"/>
      <c r="V802" s="262"/>
      <c r="W802" s="262"/>
      <c r="X802" s="262"/>
    </row>
    <row r="803" spans="1:24" ht="14.25" customHeight="1" x14ac:dyDescent="0.25">
      <c r="A803" s="262"/>
      <c r="B803" s="262"/>
      <c r="C803" s="262"/>
      <c r="D803" s="262"/>
      <c r="E803" s="262"/>
      <c r="F803" s="262"/>
      <c r="G803" s="262"/>
      <c r="H803" s="262"/>
      <c r="I803" s="262"/>
      <c r="J803" s="262"/>
      <c r="K803" s="262"/>
      <c r="L803" s="262"/>
      <c r="M803" s="262"/>
      <c r="N803" s="262"/>
      <c r="O803" s="262"/>
      <c r="P803" s="262"/>
      <c r="Q803" s="262"/>
      <c r="R803" s="262"/>
      <c r="S803" s="262"/>
      <c r="T803" s="262"/>
      <c r="U803" s="262"/>
      <c r="V803" s="262"/>
      <c r="W803" s="262"/>
      <c r="X803" s="262"/>
    </row>
    <row r="804" spans="1:24" ht="14.25" customHeight="1" x14ac:dyDescent="0.25">
      <c r="A804" s="262"/>
      <c r="B804" s="262"/>
      <c r="C804" s="262"/>
      <c r="D804" s="262"/>
      <c r="E804" s="262"/>
      <c r="F804" s="262"/>
      <c r="G804" s="262"/>
      <c r="H804" s="262"/>
      <c r="I804" s="262"/>
      <c r="J804" s="262"/>
      <c r="K804" s="262"/>
      <c r="L804" s="262"/>
      <c r="M804" s="262"/>
      <c r="N804" s="262"/>
      <c r="O804" s="262"/>
      <c r="P804" s="262"/>
      <c r="Q804" s="262"/>
      <c r="R804" s="262"/>
      <c r="S804" s="262"/>
      <c r="T804" s="262"/>
      <c r="U804" s="262"/>
      <c r="V804" s="262"/>
      <c r="W804" s="262"/>
      <c r="X804" s="262"/>
    </row>
    <row r="805" spans="1:24" ht="14.25" customHeight="1" x14ac:dyDescent="0.25">
      <c r="A805" s="262"/>
      <c r="B805" s="262"/>
      <c r="C805" s="262"/>
      <c r="D805" s="262"/>
      <c r="E805" s="262"/>
      <c r="F805" s="262"/>
      <c r="G805" s="262"/>
      <c r="H805" s="262"/>
      <c r="I805" s="262"/>
      <c r="J805" s="262"/>
      <c r="K805" s="262"/>
      <c r="L805" s="262"/>
      <c r="M805" s="262"/>
      <c r="N805" s="262"/>
      <c r="O805" s="262"/>
      <c r="P805" s="262"/>
      <c r="Q805" s="262"/>
      <c r="R805" s="262"/>
      <c r="S805" s="262"/>
      <c r="T805" s="262"/>
      <c r="U805" s="262"/>
      <c r="V805" s="262"/>
      <c r="W805" s="262"/>
      <c r="X805" s="262"/>
    </row>
    <row r="806" spans="1:24" ht="14.25" customHeight="1" x14ac:dyDescent="0.25">
      <c r="A806" s="262"/>
      <c r="B806" s="262"/>
      <c r="C806" s="262"/>
      <c r="D806" s="262"/>
      <c r="E806" s="262"/>
      <c r="F806" s="262"/>
      <c r="G806" s="262"/>
      <c r="H806" s="262"/>
      <c r="I806" s="262"/>
      <c r="J806" s="262"/>
      <c r="K806" s="262"/>
      <c r="L806" s="262"/>
      <c r="M806" s="262"/>
      <c r="N806" s="262"/>
      <c r="O806" s="262"/>
      <c r="P806" s="262"/>
      <c r="Q806" s="262"/>
      <c r="R806" s="262"/>
      <c r="S806" s="262"/>
      <c r="T806" s="262"/>
      <c r="U806" s="262"/>
      <c r="V806" s="262"/>
      <c r="W806" s="262"/>
      <c r="X806" s="262"/>
    </row>
    <row r="807" spans="1:24" ht="14.25" customHeight="1" x14ac:dyDescent="0.25">
      <c r="A807" s="262"/>
      <c r="B807" s="262"/>
      <c r="C807" s="262"/>
      <c r="D807" s="262"/>
      <c r="E807" s="262"/>
      <c r="F807" s="262"/>
      <c r="G807" s="262"/>
      <c r="H807" s="262"/>
      <c r="I807" s="262"/>
      <c r="J807" s="262"/>
      <c r="K807" s="262"/>
      <c r="L807" s="262"/>
      <c r="M807" s="262"/>
      <c r="N807" s="262"/>
      <c r="O807" s="262"/>
      <c r="P807" s="262"/>
      <c r="Q807" s="262"/>
      <c r="R807" s="262"/>
      <c r="S807" s="262"/>
      <c r="T807" s="262"/>
      <c r="U807" s="262"/>
      <c r="V807" s="262"/>
      <c r="W807" s="262"/>
      <c r="X807" s="262"/>
    </row>
    <row r="808" spans="1:24" ht="14.25" customHeight="1" x14ac:dyDescent="0.25">
      <c r="A808" s="262"/>
      <c r="B808" s="262"/>
      <c r="C808" s="262"/>
      <c r="D808" s="262"/>
      <c r="E808" s="262"/>
      <c r="F808" s="262"/>
      <c r="G808" s="262"/>
      <c r="H808" s="262"/>
      <c r="I808" s="262"/>
      <c r="J808" s="262"/>
      <c r="K808" s="262"/>
      <c r="L808" s="262"/>
      <c r="M808" s="262"/>
      <c r="N808" s="262"/>
      <c r="O808" s="262"/>
      <c r="P808" s="262"/>
      <c r="Q808" s="262"/>
      <c r="R808" s="262"/>
      <c r="S808" s="262"/>
      <c r="T808" s="262"/>
      <c r="U808" s="262"/>
      <c r="V808" s="262"/>
      <c r="W808" s="262"/>
      <c r="X808" s="262"/>
    </row>
    <row r="809" spans="1:24" ht="14.25" customHeight="1" x14ac:dyDescent="0.25">
      <c r="A809" s="262"/>
      <c r="B809" s="262"/>
      <c r="C809" s="262"/>
      <c r="D809" s="262"/>
      <c r="E809" s="262"/>
      <c r="F809" s="262"/>
      <c r="G809" s="262"/>
      <c r="H809" s="262"/>
      <c r="I809" s="262"/>
      <c r="J809" s="262"/>
      <c r="K809" s="262"/>
      <c r="L809" s="262"/>
      <c r="M809" s="262"/>
      <c r="N809" s="262"/>
      <c r="O809" s="262"/>
      <c r="P809" s="262"/>
      <c r="Q809" s="262"/>
      <c r="R809" s="262"/>
      <c r="S809" s="262"/>
      <c r="T809" s="262"/>
      <c r="U809" s="262"/>
      <c r="V809" s="262"/>
      <c r="W809" s="262"/>
      <c r="X809" s="262"/>
    </row>
    <row r="810" spans="1:24" ht="14.25" customHeight="1" x14ac:dyDescent="0.25">
      <c r="A810" s="262"/>
      <c r="B810" s="262"/>
      <c r="C810" s="262"/>
      <c r="D810" s="262"/>
      <c r="E810" s="262"/>
      <c r="F810" s="262"/>
      <c r="G810" s="262"/>
      <c r="H810" s="262"/>
      <c r="I810" s="262"/>
      <c r="J810" s="262"/>
      <c r="K810" s="262"/>
      <c r="L810" s="262"/>
      <c r="M810" s="262"/>
      <c r="N810" s="262"/>
      <c r="O810" s="262"/>
      <c r="P810" s="262"/>
      <c r="Q810" s="262"/>
      <c r="R810" s="262"/>
      <c r="S810" s="262"/>
      <c r="T810" s="262"/>
      <c r="U810" s="262"/>
      <c r="V810" s="262"/>
      <c r="W810" s="262"/>
      <c r="X810" s="262"/>
    </row>
    <row r="811" spans="1:24" ht="14.25" customHeight="1" x14ac:dyDescent="0.25">
      <c r="A811" s="262"/>
      <c r="B811" s="262"/>
      <c r="C811" s="262"/>
      <c r="D811" s="262"/>
      <c r="E811" s="262"/>
      <c r="F811" s="262"/>
      <c r="G811" s="262"/>
      <c r="H811" s="262"/>
      <c r="I811" s="262"/>
      <c r="J811" s="262"/>
      <c r="K811" s="262"/>
      <c r="L811" s="262"/>
      <c r="M811" s="262"/>
      <c r="N811" s="262"/>
      <c r="O811" s="262"/>
      <c r="P811" s="262"/>
      <c r="Q811" s="262"/>
      <c r="R811" s="262"/>
      <c r="S811" s="262"/>
      <c r="T811" s="262"/>
      <c r="U811" s="262"/>
      <c r="V811" s="262"/>
      <c r="W811" s="262"/>
      <c r="X811" s="262"/>
    </row>
    <row r="812" spans="1:24" ht="14.25" customHeight="1" x14ac:dyDescent="0.25">
      <c r="A812" s="262"/>
      <c r="B812" s="262"/>
      <c r="C812" s="262"/>
      <c r="D812" s="262"/>
      <c r="E812" s="262"/>
      <c r="F812" s="262"/>
      <c r="G812" s="262"/>
      <c r="H812" s="262"/>
      <c r="I812" s="262"/>
      <c r="J812" s="262"/>
      <c r="K812" s="262"/>
      <c r="L812" s="262"/>
      <c r="M812" s="262"/>
      <c r="N812" s="262"/>
      <c r="O812" s="262"/>
      <c r="P812" s="262"/>
      <c r="Q812" s="262"/>
      <c r="R812" s="262"/>
      <c r="S812" s="262"/>
      <c r="T812" s="262"/>
      <c r="U812" s="262"/>
      <c r="V812" s="262"/>
      <c r="W812" s="262"/>
      <c r="X812" s="262"/>
    </row>
    <row r="813" spans="1:24" ht="14.25" customHeight="1" x14ac:dyDescent="0.25">
      <c r="A813" s="262"/>
      <c r="B813" s="262"/>
      <c r="C813" s="262"/>
      <c r="D813" s="262"/>
      <c r="E813" s="262"/>
      <c r="F813" s="262"/>
      <c r="G813" s="262"/>
      <c r="H813" s="262"/>
      <c r="I813" s="262"/>
      <c r="J813" s="262"/>
      <c r="K813" s="262"/>
      <c r="L813" s="262"/>
      <c r="M813" s="262"/>
      <c r="N813" s="262"/>
      <c r="O813" s="262"/>
      <c r="P813" s="262"/>
      <c r="Q813" s="262"/>
      <c r="R813" s="262"/>
      <c r="S813" s="262"/>
      <c r="T813" s="262"/>
      <c r="U813" s="262"/>
      <c r="V813" s="262"/>
      <c r="W813" s="262"/>
      <c r="X813" s="262"/>
    </row>
    <row r="814" spans="1:24" ht="14.25" customHeight="1" x14ac:dyDescent="0.25">
      <c r="A814" s="262"/>
      <c r="B814" s="262"/>
      <c r="C814" s="262"/>
      <c r="D814" s="262"/>
      <c r="E814" s="262"/>
      <c r="F814" s="262"/>
      <c r="G814" s="262"/>
      <c r="H814" s="262"/>
      <c r="I814" s="262"/>
      <c r="J814" s="262"/>
      <c r="K814" s="262"/>
      <c r="L814" s="262"/>
      <c r="M814" s="262"/>
      <c r="N814" s="262"/>
      <c r="O814" s="262"/>
      <c r="P814" s="262"/>
      <c r="Q814" s="262"/>
      <c r="R814" s="262"/>
      <c r="S814" s="262"/>
      <c r="T814" s="262"/>
      <c r="U814" s="262"/>
      <c r="V814" s="262"/>
      <c r="W814" s="262"/>
      <c r="X814" s="262"/>
    </row>
    <row r="815" spans="1:24" ht="14.25" customHeight="1" x14ac:dyDescent="0.25">
      <c r="A815" s="262"/>
      <c r="B815" s="262"/>
      <c r="C815" s="262"/>
      <c r="D815" s="262"/>
      <c r="E815" s="262"/>
      <c r="F815" s="262"/>
      <c r="G815" s="262"/>
      <c r="H815" s="262"/>
      <c r="I815" s="262"/>
      <c r="J815" s="262"/>
      <c r="K815" s="262"/>
      <c r="L815" s="262"/>
      <c r="M815" s="262"/>
      <c r="N815" s="262"/>
      <c r="O815" s="262"/>
      <c r="P815" s="262"/>
      <c r="Q815" s="262"/>
      <c r="R815" s="262"/>
      <c r="S815" s="262"/>
      <c r="T815" s="262"/>
      <c r="U815" s="262"/>
      <c r="V815" s="262"/>
      <c r="W815" s="262"/>
      <c r="X815" s="262"/>
    </row>
    <row r="816" spans="1:24" ht="14.25" customHeight="1" x14ac:dyDescent="0.25">
      <c r="A816" s="262"/>
      <c r="B816" s="262"/>
      <c r="C816" s="262"/>
      <c r="D816" s="262"/>
      <c r="E816" s="262"/>
      <c r="F816" s="262"/>
      <c r="G816" s="262"/>
      <c r="H816" s="262"/>
      <c r="I816" s="262"/>
      <c r="J816" s="262"/>
      <c r="K816" s="262"/>
      <c r="L816" s="262"/>
      <c r="M816" s="262"/>
      <c r="N816" s="262"/>
      <c r="O816" s="262"/>
      <c r="P816" s="262"/>
      <c r="Q816" s="262"/>
      <c r="R816" s="262"/>
      <c r="S816" s="262"/>
      <c r="T816" s="262"/>
      <c r="U816" s="262"/>
      <c r="V816" s="262"/>
      <c r="W816" s="262"/>
      <c r="X816" s="262"/>
    </row>
    <row r="817" spans="1:24" ht="14.25" customHeight="1" x14ac:dyDescent="0.25">
      <c r="A817" s="262"/>
      <c r="B817" s="262"/>
      <c r="C817" s="262"/>
      <c r="D817" s="262"/>
      <c r="E817" s="262"/>
      <c r="F817" s="262"/>
      <c r="G817" s="262"/>
      <c r="H817" s="262"/>
      <c r="I817" s="262"/>
      <c r="J817" s="262"/>
      <c r="K817" s="262"/>
      <c r="L817" s="262"/>
      <c r="M817" s="262"/>
      <c r="N817" s="262"/>
      <c r="O817" s="262"/>
      <c r="P817" s="262"/>
      <c r="Q817" s="262"/>
      <c r="R817" s="262"/>
      <c r="S817" s="262"/>
      <c r="T817" s="262"/>
      <c r="U817" s="262"/>
      <c r="V817" s="262"/>
      <c r="W817" s="262"/>
      <c r="X817" s="262"/>
    </row>
    <row r="818" spans="1:24" ht="14.25" customHeight="1" x14ac:dyDescent="0.25">
      <c r="A818" s="262"/>
      <c r="B818" s="262"/>
      <c r="C818" s="262"/>
      <c r="D818" s="262"/>
      <c r="E818" s="262"/>
      <c r="F818" s="262"/>
      <c r="G818" s="262"/>
      <c r="H818" s="262"/>
      <c r="I818" s="262"/>
      <c r="J818" s="262"/>
      <c r="K818" s="262"/>
      <c r="L818" s="262"/>
      <c r="M818" s="262"/>
      <c r="N818" s="262"/>
      <c r="O818" s="262"/>
      <c r="P818" s="262"/>
      <c r="Q818" s="262"/>
      <c r="R818" s="262"/>
      <c r="S818" s="262"/>
      <c r="T818" s="262"/>
      <c r="U818" s="262"/>
      <c r="V818" s="262"/>
      <c r="W818" s="262"/>
      <c r="X818" s="262"/>
    </row>
    <row r="819" spans="1:24" ht="14.25" customHeight="1" x14ac:dyDescent="0.25">
      <c r="A819" s="262"/>
      <c r="B819" s="262"/>
      <c r="C819" s="262"/>
      <c r="D819" s="262"/>
      <c r="E819" s="262"/>
      <c r="F819" s="262"/>
      <c r="G819" s="262"/>
      <c r="H819" s="262"/>
      <c r="I819" s="262"/>
      <c r="J819" s="262"/>
      <c r="K819" s="262"/>
      <c r="L819" s="262"/>
      <c r="M819" s="262"/>
      <c r="N819" s="262"/>
      <c r="O819" s="262"/>
      <c r="P819" s="262"/>
      <c r="Q819" s="262"/>
      <c r="R819" s="262"/>
      <c r="S819" s="262"/>
      <c r="T819" s="262"/>
      <c r="U819" s="262"/>
      <c r="V819" s="262"/>
      <c r="W819" s="262"/>
      <c r="X819" s="262"/>
    </row>
    <row r="820" spans="1:24" ht="14.25" customHeight="1" x14ac:dyDescent="0.25">
      <c r="A820" s="262"/>
      <c r="B820" s="262"/>
      <c r="C820" s="262"/>
      <c r="D820" s="262"/>
      <c r="E820" s="262"/>
      <c r="F820" s="262"/>
      <c r="G820" s="262"/>
      <c r="H820" s="262"/>
      <c r="I820" s="262"/>
      <c r="J820" s="262"/>
      <c r="K820" s="262"/>
      <c r="L820" s="262"/>
      <c r="M820" s="262"/>
      <c r="N820" s="262"/>
      <c r="O820" s="262"/>
      <c r="P820" s="262"/>
      <c r="Q820" s="262"/>
      <c r="R820" s="262"/>
      <c r="S820" s="262"/>
      <c r="T820" s="262"/>
      <c r="U820" s="262"/>
      <c r="V820" s="262"/>
      <c r="W820" s="262"/>
      <c r="X820" s="262"/>
    </row>
    <row r="821" spans="1:24" ht="14.25" customHeight="1" x14ac:dyDescent="0.25">
      <c r="A821" s="262"/>
      <c r="B821" s="262"/>
      <c r="C821" s="262"/>
      <c r="D821" s="262"/>
      <c r="E821" s="262"/>
      <c r="F821" s="262"/>
      <c r="G821" s="262"/>
      <c r="H821" s="262"/>
      <c r="I821" s="262"/>
      <c r="J821" s="262"/>
      <c r="K821" s="262"/>
      <c r="L821" s="262"/>
      <c r="M821" s="262"/>
      <c r="N821" s="262"/>
      <c r="O821" s="262"/>
      <c r="P821" s="262"/>
      <c r="Q821" s="262"/>
      <c r="R821" s="262"/>
      <c r="S821" s="262"/>
      <c r="T821" s="262"/>
      <c r="U821" s="262"/>
      <c r="V821" s="262"/>
      <c r="W821" s="262"/>
      <c r="X821" s="262"/>
    </row>
    <row r="822" spans="1:24" ht="14.25" customHeight="1" x14ac:dyDescent="0.25">
      <c r="A822" s="262"/>
      <c r="B822" s="262"/>
      <c r="C822" s="262"/>
      <c r="D822" s="262"/>
      <c r="E822" s="262"/>
      <c r="F822" s="262"/>
      <c r="G822" s="262"/>
      <c r="H822" s="262"/>
      <c r="I822" s="262"/>
      <c r="J822" s="262"/>
      <c r="K822" s="262"/>
      <c r="L822" s="262"/>
      <c r="M822" s="262"/>
      <c r="N822" s="262"/>
      <c r="O822" s="262"/>
      <c r="P822" s="262"/>
      <c r="Q822" s="262"/>
      <c r="R822" s="262"/>
      <c r="S822" s="262"/>
      <c r="T822" s="262"/>
      <c r="U822" s="262"/>
      <c r="V822" s="262"/>
      <c r="W822" s="262"/>
      <c r="X822" s="262"/>
    </row>
    <row r="823" spans="1:24" ht="14.25" customHeight="1" x14ac:dyDescent="0.25">
      <c r="A823" s="262"/>
      <c r="B823" s="262"/>
      <c r="C823" s="262"/>
      <c r="D823" s="262"/>
      <c r="E823" s="262"/>
      <c r="F823" s="262"/>
      <c r="G823" s="262"/>
      <c r="H823" s="262"/>
      <c r="I823" s="262"/>
      <c r="J823" s="262"/>
      <c r="K823" s="262"/>
      <c r="L823" s="262"/>
      <c r="M823" s="262"/>
      <c r="N823" s="262"/>
      <c r="O823" s="262"/>
      <c r="P823" s="262"/>
      <c r="Q823" s="262"/>
      <c r="R823" s="262"/>
      <c r="S823" s="262"/>
      <c r="T823" s="262"/>
      <c r="U823" s="262"/>
      <c r="V823" s="262"/>
      <c r="W823" s="262"/>
      <c r="X823" s="262"/>
    </row>
    <row r="824" spans="1:24" ht="14.25" customHeight="1" x14ac:dyDescent="0.25">
      <c r="A824" s="262"/>
      <c r="B824" s="262"/>
      <c r="C824" s="262"/>
      <c r="D824" s="262"/>
      <c r="E824" s="262"/>
      <c r="F824" s="262"/>
      <c r="G824" s="262"/>
      <c r="H824" s="262"/>
      <c r="I824" s="262"/>
      <c r="J824" s="262"/>
      <c r="K824" s="262"/>
      <c r="L824" s="262"/>
      <c r="M824" s="262"/>
      <c r="N824" s="262"/>
      <c r="O824" s="262"/>
      <c r="P824" s="262"/>
      <c r="Q824" s="262"/>
      <c r="R824" s="262"/>
      <c r="S824" s="262"/>
      <c r="T824" s="262"/>
      <c r="U824" s="262"/>
      <c r="V824" s="262"/>
      <c r="W824" s="262"/>
      <c r="X824" s="262"/>
    </row>
    <row r="825" spans="1:24" ht="14.25" customHeight="1" x14ac:dyDescent="0.25">
      <c r="A825" s="262"/>
      <c r="B825" s="262"/>
      <c r="C825" s="262"/>
      <c r="D825" s="262"/>
      <c r="E825" s="262"/>
      <c r="F825" s="262"/>
      <c r="G825" s="262"/>
      <c r="H825" s="262"/>
      <c r="I825" s="262"/>
      <c r="J825" s="262"/>
      <c r="K825" s="262"/>
      <c r="L825" s="262"/>
      <c r="M825" s="262"/>
      <c r="N825" s="262"/>
      <c r="O825" s="262"/>
      <c r="P825" s="262"/>
      <c r="Q825" s="262"/>
      <c r="R825" s="262"/>
      <c r="S825" s="262"/>
      <c r="T825" s="262"/>
      <c r="U825" s="262"/>
      <c r="V825" s="262"/>
      <c r="W825" s="262"/>
      <c r="X825" s="262"/>
    </row>
    <row r="826" spans="1:24" ht="14.25" customHeight="1" x14ac:dyDescent="0.25">
      <c r="A826" s="262"/>
      <c r="B826" s="262"/>
      <c r="C826" s="262"/>
      <c r="D826" s="262"/>
      <c r="E826" s="262"/>
      <c r="F826" s="262"/>
      <c r="G826" s="262"/>
      <c r="H826" s="262"/>
      <c r="I826" s="262"/>
      <c r="J826" s="262"/>
      <c r="K826" s="262"/>
      <c r="L826" s="262"/>
      <c r="M826" s="262"/>
      <c r="N826" s="262"/>
      <c r="O826" s="262"/>
      <c r="P826" s="262"/>
      <c r="Q826" s="262"/>
      <c r="R826" s="262"/>
      <c r="S826" s="262"/>
      <c r="T826" s="262"/>
      <c r="U826" s="262"/>
      <c r="V826" s="262"/>
      <c r="W826" s="262"/>
      <c r="X826" s="262"/>
    </row>
    <row r="827" spans="1:24" ht="14.25" customHeight="1" x14ac:dyDescent="0.25">
      <c r="A827" s="262"/>
      <c r="B827" s="262"/>
      <c r="C827" s="262"/>
      <c r="D827" s="262"/>
      <c r="E827" s="262"/>
      <c r="F827" s="262"/>
      <c r="G827" s="262"/>
      <c r="H827" s="262"/>
      <c r="I827" s="262"/>
      <c r="J827" s="262"/>
      <c r="K827" s="262"/>
      <c r="L827" s="262"/>
      <c r="M827" s="262"/>
      <c r="N827" s="262"/>
      <c r="O827" s="262"/>
      <c r="P827" s="262"/>
      <c r="Q827" s="262"/>
      <c r="R827" s="262"/>
      <c r="S827" s="262"/>
      <c r="T827" s="262"/>
      <c r="U827" s="262"/>
      <c r="V827" s="262"/>
      <c r="W827" s="262"/>
      <c r="X827" s="262"/>
    </row>
    <row r="828" spans="1:24" ht="14.25" customHeight="1" x14ac:dyDescent="0.25">
      <c r="A828" s="262"/>
      <c r="B828" s="262"/>
      <c r="C828" s="262"/>
      <c r="D828" s="262"/>
      <c r="E828" s="262"/>
      <c r="F828" s="262"/>
      <c r="G828" s="262"/>
      <c r="H828" s="262"/>
      <c r="I828" s="262"/>
      <c r="J828" s="262"/>
      <c r="K828" s="262"/>
      <c r="L828" s="262"/>
      <c r="M828" s="262"/>
      <c r="N828" s="262"/>
      <c r="O828" s="262"/>
      <c r="P828" s="262"/>
      <c r="Q828" s="262"/>
      <c r="R828" s="262"/>
      <c r="S828" s="262"/>
      <c r="T828" s="262"/>
      <c r="U828" s="262"/>
      <c r="V828" s="262"/>
      <c r="W828" s="262"/>
      <c r="X828" s="262"/>
    </row>
    <row r="829" spans="1:24" ht="14.25" customHeight="1" x14ac:dyDescent="0.25">
      <c r="A829" s="262"/>
      <c r="B829" s="262"/>
      <c r="C829" s="262"/>
      <c r="D829" s="262"/>
      <c r="E829" s="262"/>
      <c r="F829" s="262"/>
      <c r="G829" s="262"/>
      <c r="H829" s="262"/>
      <c r="I829" s="262"/>
      <c r="J829" s="262"/>
      <c r="K829" s="262"/>
      <c r="L829" s="262"/>
      <c r="M829" s="262"/>
      <c r="N829" s="262"/>
      <c r="O829" s="262"/>
      <c r="P829" s="262"/>
      <c r="Q829" s="262"/>
      <c r="R829" s="262"/>
      <c r="S829" s="262"/>
      <c r="T829" s="262"/>
      <c r="U829" s="262"/>
      <c r="V829" s="262"/>
      <c r="W829" s="262"/>
      <c r="X829" s="262"/>
    </row>
    <row r="830" spans="1:24" ht="14.25" customHeight="1" x14ac:dyDescent="0.25">
      <c r="A830" s="262"/>
      <c r="B830" s="262"/>
      <c r="C830" s="262"/>
      <c r="D830" s="262"/>
      <c r="E830" s="262"/>
      <c r="F830" s="262"/>
      <c r="G830" s="262"/>
      <c r="H830" s="262"/>
      <c r="I830" s="262"/>
      <c r="J830" s="262"/>
      <c r="K830" s="262"/>
      <c r="L830" s="262"/>
      <c r="M830" s="262"/>
      <c r="N830" s="262"/>
      <c r="O830" s="262"/>
      <c r="P830" s="262"/>
      <c r="Q830" s="262"/>
      <c r="R830" s="262"/>
      <c r="S830" s="262"/>
      <c r="T830" s="262"/>
      <c r="U830" s="262"/>
      <c r="V830" s="262"/>
      <c r="W830" s="262"/>
      <c r="X830" s="262"/>
    </row>
    <row r="831" spans="1:24" ht="14.25" customHeight="1" x14ac:dyDescent="0.25">
      <c r="A831" s="262"/>
      <c r="B831" s="262"/>
      <c r="C831" s="262"/>
      <c r="D831" s="262"/>
      <c r="E831" s="262"/>
      <c r="F831" s="262"/>
      <c r="G831" s="262"/>
      <c r="H831" s="262"/>
      <c r="I831" s="262"/>
      <c r="J831" s="262"/>
      <c r="K831" s="262"/>
      <c r="L831" s="262"/>
      <c r="M831" s="262"/>
      <c r="N831" s="262"/>
      <c r="O831" s="262"/>
      <c r="P831" s="262"/>
      <c r="Q831" s="262"/>
      <c r="R831" s="262"/>
      <c r="S831" s="262"/>
      <c r="T831" s="262"/>
      <c r="U831" s="262"/>
      <c r="V831" s="262"/>
      <c r="W831" s="262"/>
      <c r="X831" s="262"/>
    </row>
    <row r="832" spans="1:24" ht="14.25" customHeight="1" x14ac:dyDescent="0.25">
      <c r="A832" s="262"/>
      <c r="B832" s="262"/>
      <c r="C832" s="262"/>
      <c r="D832" s="262"/>
      <c r="E832" s="262"/>
      <c r="F832" s="262"/>
      <c r="G832" s="262"/>
      <c r="H832" s="262"/>
      <c r="I832" s="262"/>
      <c r="J832" s="262"/>
      <c r="K832" s="262"/>
      <c r="L832" s="262"/>
      <c r="M832" s="262"/>
      <c r="N832" s="262"/>
      <c r="O832" s="262"/>
      <c r="P832" s="262"/>
      <c r="Q832" s="262"/>
      <c r="R832" s="262"/>
      <c r="S832" s="262"/>
      <c r="T832" s="262"/>
      <c r="U832" s="262"/>
      <c r="V832" s="262"/>
      <c r="W832" s="262"/>
      <c r="X832" s="262"/>
    </row>
    <row r="833" spans="1:24" ht="14.25" customHeight="1" x14ac:dyDescent="0.25">
      <c r="A833" s="262"/>
      <c r="B833" s="262"/>
      <c r="C833" s="262"/>
      <c r="D833" s="262"/>
      <c r="E833" s="262"/>
      <c r="F833" s="262"/>
      <c r="G833" s="262"/>
      <c r="H833" s="262"/>
      <c r="I833" s="262"/>
      <c r="J833" s="262"/>
      <c r="K833" s="262"/>
      <c r="L833" s="262"/>
      <c r="M833" s="262"/>
      <c r="N833" s="262"/>
      <c r="O833" s="262"/>
      <c r="P833" s="262"/>
      <c r="Q833" s="262"/>
      <c r="R833" s="262"/>
      <c r="S833" s="262"/>
      <c r="T833" s="262"/>
      <c r="U833" s="262"/>
      <c r="V833" s="262"/>
      <c r="W833" s="262"/>
      <c r="X833" s="262"/>
    </row>
    <row r="834" spans="1:24" ht="14.25" customHeight="1" x14ac:dyDescent="0.25">
      <c r="A834" s="262"/>
      <c r="B834" s="262"/>
      <c r="C834" s="262"/>
      <c r="D834" s="262"/>
      <c r="E834" s="262"/>
      <c r="F834" s="262"/>
      <c r="G834" s="262"/>
      <c r="H834" s="262"/>
      <c r="I834" s="262"/>
      <c r="J834" s="262"/>
      <c r="K834" s="262"/>
      <c r="L834" s="262"/>
      <c r="M834" s="262"/>
      <c r="N834" s="262"/>
      <c r="O834" s="262"/>
      <c r="P834" s="262"/>
      <c r="Q834" s="262"/>
      <c r="R834" s="262"/>
      <c r="S834" s="262"/>
      <c r="T834" s="262"/>
      <c r="U834" s="262"/>
      <c r="V834" s="262"/>
      <c r="W834" s="262"/>
      <c r="X834" s="262"/>
    </row>
    <row r="835" spans="1:24" ht="14.25" customHeight="1" x14ac:dyDescent="0.25">
      <c r="A835" s="262"/>
      <c r="B835" s="262"/>
      <c r="C835" s="262"/>
      <c r="D835" s="262"/>
      <c r="E835" s="262"/>
      <c r="F835" s="262"/>
      <c r="G835" s="262"/>
      <c r="H835" s="262"/>
      <c r="I835" s="262"/>
      <c r="J835" s="262"/>
      <c r="K835" s="262"/>
      <c r="L835" s="262"/>
      <c r="M835" s="262"/>
      <c r="N835" s="262"/>
      <c r="O835" s="262"/>
      <c r="P835" s="262"/>
      <c r="Q835" s="262"/>
      <c r="R835" s="262"/>
      <c r="S835" s="262"/>
      <c r="T835" s="262"/>
      <c r="U835" s="262"/>
      <c r="V835" s="262"/>
      <c r="W835" s="262"/>
      <c r="X835" s="262"/>
    </row>
    <row r="836" spans="1:24" ht="14.25" customHeight="1" x14ac:dyDescent="0.25">
      <c r="A836" s="262"/>
      <c r="B836" s="262"/>
      <c r="C836" s="262"/>
      <c r="D836" s="262"/>
      <c r="E836" s="262"/>
      <c r="F836" s="262"/>
      <c r="G836" s="262"/>
      <c r="H836" s="262"/>
      <c r="I836" s="262"/>
      <c r="J836" s="262"/>
      <c r="K836" s="262"/>
      <c r="L836" s="262"/>
      <c r="M836" s="262"/>
      <c r="N836" s="262"/>
      <c r="O836" s="262"/>
      <c r="P836" s="262"/>
      <c r="Q836" s="262"/>
      <c r="R836" s="262"/>
      <c r="S836" s="262"/>
      <c r="T836" s="262"/>
      <c r="U836" s="262"/>
      <c r="V836" s="262"/>
      <c r="W836" s="262"/>
      <c r="X836" s="262"/>
    </row>
    <row r="837" spans="1:24" ht="14.25" customHeight="1" x14ac:dyDescent="0.25">
      <c r="A837" s="262"/>
      <c r="B837" s="262"/>
      <c r="C837" s="262"/>
      <c r="D837" s="262"/>
      <c r="E837" s="262"/>
      <c r="F837" s="262"/>
      <c r="G837" s="262"/>
      <c r="H837" s="262"/>
      <c r="I837" s="262"/>
      <c r="J837" s="262"/>
      <c r="K837" s="262"/>
      <c r="L837" s="262"/>
      <c r="M837" s="262"/>
      <c r="N837" s="262"/>
      <c r="O837" s="262"/>
      <c r="P837" s="262"/>
      <c r="Q837" s="262"/>
      <c r="R837" s="262"/>
      <c r="S837" s="262"/>
      <c r="T837" s="262"/>
      <c r="U837" s="262"/>
      <c r="V837" s="262"/>
      <c r="W837" s="262"/>
      <c r="X837" s="262"/>
    </row>
    <row r="838" spans="1:24" ht="14.25" customHeight="1" x14ac:dyDescent="0.25">
      <c r="A838" s="262"/>
      <c r="B838" s="262"/>
      <c r="C838" s="262"/>
      <c r="D838" s="262"/>
      <c r="E838" s="262"/>
      <c r="F838" s="262"/>
      <c r="G838" s="262"/>
      <c r="H838" s="262"/>
      <c r="I838" s="262"/>
      <c r="J838" s="262"/>
      <c r="K838" s="262"/>
      <c r="L838" s="262"/>
      <c r="M838" s="262"/>
      <c r="N838" s="262"/>
      <c r="O838" s="262"/>
      <c r="P838" s="262"/>
      <c r="Q838" s="262"/>
      <c r="R838" s="262"/>
      <c r="S838" s="262"/>
      <c r="T838" s="262"/>
      <c r="U838" s="262"/>
      <c r="V838" s="262"/>
      <c r="W838" s="262"/>
      <c r="X838" s="262"/>
    </row>
    <row r="839" spans="1:24" ht="14.25" customHeight="1" x14ac:dyDescent="0.25">
      <c r="A839" s="262"/>
      <c r="B839" s="262"/>
      <c r="C839" s="262"/>
      <c r="D839" s="262"/>
      <c r="E839" s="262"/>
      <c r="F839" s="262"/>
      <c r="G839" s="262"/>
      <c r="H839" s="262"/>
      <c r="I839" s="262"/>
      <c r="J839" s="262"/>
      <c r="K839" s="262"/>
      <c r="L839" s="262"/>
      <c r="M839" s="262"/>
      <c r="N839" s="262"/>
      <c r="O839" s="262"/>
      <c r="P839" s="262"/>
      <c r="Q839" s="262"/>
      <c r="R839" s="262"/>
      <c r="S839" s="262"/>
      <c r="T839" s="262"/>
      <c r="U839" s="262"/>
      <c r="V839" s="262"/>
      <c r="W839" s="262"/>
      <c r="X839" s="262"/>
    </row>
    <row r="840" spans="1:24" ht="14.25" customHeight="1" x14ac:dyDescent="0.25">
      <c r="A840" s="262"/>
      <c r="B840" s="262"/>
      <c r="C840" s="262"/>
      <c r="D840" s="262"/>
      <c r="E840" s="262"/>
      <c r="F840" s="262"/>
      <c r="G840" s="262"/>
      <c r="H840" s="262"/>
      <c r="I840" s="262"/>
      <c r="J840" s="262"/>
      <c r="K840" s="262"/>
      <c r="L840" s="262"/>
      <c r="M840" s="262"/>
      <c r="N840" s="262"/>
      <c r="O840" s="262"/>
      <c r="P840" s="262"/>
      <c r="Q840" s="262"/>
      <c r="R840" s="262"/>
      <c r="S840" s="262"/>
      <c r="T840" s="262"/>
      <c r="U840" s="262"/>
      <c r="V840" s="262"/>
      <c r="W840" s="262"/>
      <c r="X840" s="262"/>
    </row>
    <row r="841" spans="1:24" ht="14.25" customHeight="1" x14ac:dyDescent="0.25">
      <c r="A841" s="262"/>
      <c r="B841" s="262"/>
      <c r="C841" s="262"/>
      <c r="D841" s="262"/>
      <c r="E841" s="262"/>
      <c r="F841" s="262"/>
      <c r="G841" s="262"/>
      <c r="H841" s="262"/>
      <c r="I841" s="262"/>
      <c r="J841" s="262"/>
      <c r="K841" s="262"/>
      <c r="L841" s="262"/>
      <c r="M841" s="262"/>
      <c r="N841" s="262"/>
      <c r="O841" s="262"/>
      <c r="P841" s="262"/>
      <c r="Q841" s="262"/>
      <c r="R841" s="262"/>
      <c r="S841" s="262"/>
      <c r="T841" s="262"/>
      <c r="U841" s="262"/>
      <c r="V841" s="262"/>
      <c r="W841" s="262"/>
      <c r="X841" s="262"/>
    </row>
    <row r="842" spans="1:24" ht="14.25" customHeight="1" x14ac:dyDescent="0.25">
      <c r="A842" s="262"/>
      <c r="B842" s="262"/>
      <c r="C842" s="262"/>
      <c r="D842" s="262"/>
      <c r="E842" s="262"/>
      <c r="F842" s="262"/>
      <c r="G842" s="262"/>
      <c r="H842" s="262"/>
      <c r="I842" s="262"/>
      <c r="J842" s="262"/>
      <c r="K842" s="262"/>
      <c r="L842" s="262"/>
      <c r="M842" s="262"/>
      <c r="N842" s="262"/>
      <c r="O842" s="262"/>
      <c r="P842" s="262"/>
      <c r="Q842" s="262"/>
      <c r="R842" s="262"/>
      <c r="S842" s="262"/>
      <c r="T842" s="262"/>
      <c r="U842" s="262"/>
      <c r="V842" s="262"/>
      <c r="W842" s="262"/>
      <c r="X842" s="262"/>
    </row>
    <row r="843" spans="1:24" ht="14.25" customHeight="1" x14ac:dyDescent="0.25">
      <c r="A843" s="262"/>
      <c r="B843" s="262"/>
      <c r="C843" s="262"/>
      <c r="D843" s="262"/>
      <c r="E843" s="262"/>
      <c r="F843" s="262"/>
      <c r="G843" s="262"/>
      <c r="H843" s="262"/>
      <c r="I843" s="262"/>
      <c r="J843" s="262"/>
      <c r="K843" s="262"/>
      <c r="L843" s="262"/>
      <c r="M843" s="262"/>
      <c r="N843" s="262"/>
      <c r="O843" s="262"/>
      <c r="P843" s="262"/>
      <c r="Q843" s="262"/>
      <c r="R843" s="262"/>
      <c r="S843" s="262"/>
      <c r="T843" s="262"/>
      <c r="U843" s="262"/>
      <c r="V843" s="262"/>
      <c r="W843" s="262"/>
      <c r="X843" s="262"/>
    </row>
    <row r="844" spans="1:24" ht="14.25" customHeight="1" x14ac:dyDescent="0.25">
      <c r="A844" s="262"/>
      <c r="B844" s="262"/>
      <c r="C844" s="262"/>
      <c r="D844" s="262"/>
      <c r="E844" s="262"/>
      <c r="F844" s="262"/>
      <c r="G844" s="262"/>
      <c r="H844" s="262"/>
      <c r="I844" s="262"/>
      <c r="J844" s="262"/>
      <c r="K844" s="262"/>
      <c r="L844" s="262"/>
      <c r="M844" s="262"/>
      <c r="N844" s="262"/>
      <c r="O844" s="262"/>
      <c r="P844" s="262"/>
      <c r="Q844" s="262"/>
      <c r="R844" s="262"/>
      <c r="S844" s="262"/>
      <c r="T844" s="262"/>
      <c r="U844" s="262"/>
      <c r="V844" s="262"/>
      <c r="W844" s="262"/>
      <c r="X844" s="262"/>
    </row>
    <row r="845" spans="1:24" ht="14.25" customHeight="1" x14ac:dyDescent="0.25">
      <c r="A845" s="262"/>
      <c r="B845" s="262"/>
      <c r="C845" s="262"/>
      <c r="D845" s="262"/>
      <c r="E845" s="262"/>
      <c r="F845" s="262"/>
      <c r="G845" s="262"/>
      <c r="H845" s="262"/>
      <c r="I845" s="262"/>
      <c r="J845" s="262"/>
      <c r="K845" s="262"/>
      <c r="L845" s="262"/>
      <c r="M845" s="262"/>
      <c r="N845" s="262"/>
      <c r="O845" s="262"/>
      <c r="P845" s="262"/>
      <c r="Q845" s="262"/>
      <c r="R845" s="262"/>
      <c r="S845" s="262"/>
      <c r="T845" s="262"/>
      <c r="U845" s="262"/>
      <c r="V845" s="262"/>
      <c r="W845" s="262"/>
      <c r="X845" s="262"/>
    </row>
    <row r="846" spans="1:24" ht="14.25" customHeight="1" x14ac:dyDescent="0.25">
      <c r="A846" s="262"/>
      <c r="B846" s="262"/>
      <c r="C846" s="262"/>
      <c r="D846" s="262"/>
      <c r="E846" s="262"/>
      <c r="F846" s="262"/>
      <c r="G846" s="262"/>
      <c r="H846" s="262"/>
      <c r="I846" s="262"/>
      <c r="J846" s="262"/>
      <c r="K846" s="262"/>
      <c r="L846" s="262"/>
      <c r="M846" s="262"/>
      <c r="N846" s="262"/>
      <c r="O846" s="262"/>
      <c r="P846" s="262"/>
      <c r="Q846" s="262"/>
      <c r="R846" s="262"/>
      <c r="S846" s="262"/>
      <c r="T846" s="262"/>
      <c r="U846" s="262"/>
      <c r="V846" s="262"/>
      <c r="W846" s="262"/>
      <c r="X846" s="262"/>
    </row>
    <row r="847" spans="1:24" ht="14.25" customHeight="1" x14ac:dyDescent="0.25">
      <c r="A847" s="262"/>
      <c r="B847" s="262"/>
      <c r="C847" s="262"/>
      <c r="D847" s="262"/>
      <c r="E847" s="262"/>
      <c r="F847" s="262"/>
      <c r="G847" s="262"/>
      <c r="H847" s="262"/>
      <c r="I847" s="262"/>
      <c r="J847" s="262"/>
      <c r="K847" s="262"/>
      <c r="L847" s="262"/>
      <c r="M847" s="262"/>
      <c r="N847" s="262"/>
      <c r="O847" s="262"/>
      <c r="P847" s="262"/>
      <c r="Q847" s="262"/>
      <c r="R847" s="262"/>
      <c r="S847" s="262"/>
      <c r="T847" s="262"/>
      <c r="U847" s="262"/>
      <c r="V847" s="262"/>
      <c r="W847" s="262"/>
      <c r="X847" s="262"/>
    </row>
    <row r="848" spans="1:24" ht="14.25" customHeight="1" x14ac:dyDescent="0.25">
      <c r="A848" s="262"/>
      <c r="B848" s="262"/>
      <c r="C848" s="262"/>
      <c r="D848" s="262"/>
      <c r="E848" s="262"/>
      <c r="F848" s="262"/>
      <c r="G848" s="262"/>
      <c r="H848" s="262"/>
      <c r="I848" s="262"/>
      <c r="J848" s="262"/>
      <c r="K848" s="262"/>
      <c r="L848" s="262"/>
      <c r="M848" s="262"/>
      <c r="N848" s="262"/>
      <c r="O848" s="262"/>
      <c r="P848" s="262"/>
      <c r="Q848" s="262"/>
      <c r="R848" s="262"/>
      <c r="S848" s="262"/>
      <c r="T848" s="262"/>
      <c r="U848" s="262"/>
      <c r="V848" s="262"/>
      <c r="W848" s="262"/>
      <c r="X848" s="262"/>
    </row>
    <row r="849" spans="1:24" ht="14.25" customHeight="1" x14ac:dyDescent="0.25">
      <c r="A849" s="262"/>
      <c r="B849" s="262"/>
      <c r="C849" s="262"/>
      <c r="D849" s="262"/>
      <c r="E849" s="262"/>
      <c r="F849" s="262"/>
      <c r="G849" s="262"/>
      <c r="H849" s="262"/>
      <c r="I849" s="262"/>
      <c r="J849" s="262"/>
      <c r="K849" s="262"/>
      <c r="L849" s="262"/>
      <c r="M849" s="262"/>
      <c r="N849" s="262"/>
      <c r="O849" s="262"/>
      <c r="P849" s="262"/>
      <c r="Q849" s="262"/>
      <c r="R849" s="262"/>
      <c r="S849" s="262"/>
      <c r="T849" s="262"/>
      <c r="U849" s="262"/>
      <c r="V849" s="262"/>
      <c r="W849" s="262"/>
      <c r="X849" s="262"/>
    </row>
    <row r="850" spans="1:24" ht="14.25" customHeight="1" x14ac:dyDescent="0.25">
      <c r="A850" s="262"/>
      <c r="B850" s="262"/>
      <c r="C850" s="262"/>
      <c r="D850" s="262"/>
      <c r="E850" s="262"/>
      <c r="F850" s="262"/>
      <c r="G850" s="262"/>
      <c r="H850" s="262"/>
      <c r="I850" s="262"/>
      <c r="J850" s="262"/>
      <c r="K850" s="262"/>
      <c r="L850" s="262"/>
      <c r="M850" s="262"/>
      <c r="N850" s="262"/>
      <c r="O850" s="262"/>
      <c r="P850" s="262"/>
      <c r="Q850" s="262"/>
      <c r="R850" s="262"/>
      <c r="S850" s="262"/>
      <c r="T850" s="262"/>
      <c r="U850" s="262"/>
      <c r="V850" s="262"/>
      <c r="W850" s="262"/>
      <c r="X850" s="262"/>
    </row>
    <row r="851" spans="1:24" ht="14.25" customHeight="1" x14ac:dyDescent="0.25">
      <c r="A851" s="262"/>
      <c r="B851" s="262"/>
      <c r="C851" s="262"/>
      <c r="D851" s="262"/>
      <c r="E851" s="262"/>
      <c r="F851" s="262"/>
      <c r="G851" s="262"/>
      <c r="H851" s="262"/>
      <c r="I851" s="262"/>
      <c r="J851" s="262"/>
      <c r="K851" s="262"/>
      <c r="L851" s="262"/>
      <c r="M851" s="262"/>
      <c r="N851" s="262"/>
      <c r="O851" s="262"/>
      <c r="P851" s="262"/>
      <c r="Q851" s="262"/>
      <c r="R851" s="262"/>
      <c r="S851" s="262"/>
      <c r="T851" s="262"/>
      <c r="U851" s="262"/>
      <c r="V851" s="262"/>
      <c r="W851" s="262"/>
      <c r="X851" s="262"/>
    </row>
    <row r="852" spans="1:24" ht="14.25" customHeight="1" x14ac:dyDescent="0.25">
      <c r="A852" s="262"/>
      <c r="B852" s="262"/>
      <c r="C852" s="262"/>
      <c r="D852" s="262"/>
      <c r="E852" s="262"/>
      <c r="F852" s="262"/>
      <c r="G852" s="262"/>
      <c r="H852" s="262"/>
      <c r="I852" s="262"/>
      <c r="J852" s="262"/>
      <c r="K852" s="262"/>
      <c r="L852" s="262"/>
      <c r="M852" s="262"/>
      <c r="N852" s="262"/>
      <c r="O852" s="262"/>
      <c r="P852" s="262"/>
      <c r="Q852" s="262"/>
      <c r="R852" s="262"/>
      <c r="S852" s="262"/>
      <c r="T852" s="262"/>
      <c r="U852" s="262"/>
      <c r="V852" s="262"/>
      <c r="W852" s="262"/>
      <c r="X852" s="262"/>
    </row>
    <row r="853" spans="1:24" ht="14.25" customHeight="1" x14ac:dyDescent="0.25">
      <c r="A853" s="262"/>
      <c r="B853" s="262"/>
      <c r="C853" s="262"/>
      <c r="D853" s="262"/>
      <c r="E853" s="262"/>
      <c r="F853" s="262"/>
      <c r="G853" s="262"/>
      <c r="H853" s="262"/>
      <c r="I853" s="262"/>
      <c r="J853" s="262"/>
      <c r="K853" s="262"/>
      <c r="L853" s="262"/>
      <c r="M853" s="262"/>
      <c r="N853" s="262"/>
      <c r="O853" s="262"/>
      <c r="P853" s="262"/>
      <c r="Q853" s="262"/>
      <c r="R853" s="262"/>
      <c r="S853" s="262"/>
      <c r="T853" s="262"/>
      <c r="U853" s="262"/>
      <c r="V853" s="262"/>
      <c r="W853" s="262"/>
      <c r="X853" s="262"/>
    </row>
    <row r="854" spans="1:24" ht="14.25" customHeight="1" x14ac:dyDescent="0.25">
      <c r="A854" s="262"/>
      <c r="B854" s="262"/>
      <c r="C854" s="262"/>
      <c r="D854" s="262"/>
      <c r="E854" s="262"/>
      <c r="F854" s="262"/>
      <c r="G854" s="262"/>
      <c r="H854" s="262"/>
      <c r="I854" s="262"/>
      <c r="J854" s="262"/>
      <c r="K854" s="262"/>
      <c r="L854" s="262"/>
      <c r="M854" s="262"/>
      <c r="N854" s="262"/>
      <c r="O854" s="262"/>
      <c r="P854" s="262"/>
      <c r="Q854" s="262"/>
      <c r="R854" s="262"/>
      <c r="S854" s="262"/>
      <c r="T854" s="262"/>
      <c r="U854" s="262"/>
      <c r="V854" s="262"/>
      <c r="W854" s="262"/>
      <c r="X854" s="262"/>
    </row>
    <row r="855" spans="1:24" ht="14.25" customHeight="1" x14ac:dyDescent="0.25">
      <c r="A855" s="262"/>
      <c r="B855" s="262"/>
      <c r="C855" s="262"/>
      <c r="D855" s="262"/>
      <c r="E855" s="262"/>
      <c r="F855" s="262"/>
      <c r="G855" s="262"/>
      <c r="H855" s="262"/>
      <c r="I855" s="262"/>
      <c r="J855" s="262"/>
      <c r="K855" s="262"/>
      <c r="L855" s="262"/>
      <c r="M855" s="262"/>
      <c r="N855" s="262"/>
      <c r="O855" s="262"/>
      <c r="P855" s="262"/>
      <c r="Q855" s="262"/>
      <c r="R855" s="262"/>
      <c r="S855" s="262"/>
      <c r="T855" s="262"/>
      <c r="U855" s="262"/>
      <c r="V855" s="262"/>
      <c r="W855" s="262"/>
      <c r="X855" s="262"/>
    </row>
    <row r="856" spans="1:24" ht="14.25" customHeight="1" x14ac:dyDescent="0.25">
      <c r="A856" s="262"/>
      <c r="B856" s="262"/>
      <c r="C856" s="262"/>
      <c r="D856" s="262"/>
      <c r="E856" s="262"/>
      <c r="F856" s="262"/>
      <c r="G856" s="262"/>
      <c r="H856" s="262"/>
      <c r="I856" s="262"/>
      <c r="J856" s="262"/>
      <c r="K856" s="262"/>
      <c r="L856" s="262"/>
      <c r="M856" s="262"/>
      <c r="N856" s="262"/>
      <c r="O856" s="262"/>
      <c r="P856" s="262"/>
      <c r="Q856" s="262"/>
      <c r="R856" s="262"/>
      <c r="S856" s="262"/>
      <c r="T856" s="262"/>
      <c r="U856" s="262"/>
      <c r="V856" s="262"/>
      <c r="W856" s="262"/>
      <c r="X856" s="262"/>
    </row>
    <row r="857" spans="1:24" ht="14.25" customHeight="1" x14ac:dyDescent="0.25">
      <c r="A857" s="262"/>
      <c r="B857" s="262"/>
      <c r="C857" s="262"/>
      <c r="D857" s="262"/>
      <c r="E857" s="262"/>
      <c r="F857" s="262"/>
      <c r="G857" s="262"/>
      <c r="H857" s="262"/>
      <c r="I857" s="262"/>
      <c r="J857" s="262"/>
      <c r="K857" s="262"/>
      <c r="L857" s="262"/>
      <c r="M857" s="262"/>
      <c r="N857" s="262"/>
      <c r="O857" s="262"/>
      <c r="P857" s="262"/>
      <c r="Q857" s="262"/>
      <c r="R857" s="262"/>
      <c r="S857" s="262"/>
      <c r="T857" s="262"/>
      <c r="U857" s="262"/>
      <c r="V857" s="262"/>
      <c r="W857" s="262"/>
      <c r="X857" s="262"/>
    </row>
    <row r="858" spans="1:24" ht="14.25" customHeight="1" x14ac:dyDescent="0.25">
      <c r="A858" s="262"/>
      <c r="B858" s="262"/>
      <c r="C858" s="262"/>
      <c r="D858" s="262"/>
      <c r="E858" s="262"/>
      <c r="F858" s="262"/>
      <c r="G858" s="262"/>
      <c r="H858" s="262"/>
      <c r="I858" s="262"/>
      <c r="J858" s="262"/>
      <c r="K858" s="262"/>
      <c r="L858" s="262"/>
      <c r="M858" s="262"/>
      <c r="N858" s="262"/>
      <c r="O858" s="262"/>
      <c r="P858" s="262"/>
      <c r="Q858" s="262"/>
      <c r="R858" s="262"/>
      <c r="S858" s="262"/>
      <c r="T858" s="262"/>
      <c r="U858" s="262"/>
      <c r="V858" s="262"/>
      <c r="W858" s="262"/>
      <c r="X858" s="262"/>
    </row>
    <row r="859" spans="1:24" ht="14.25" customHeight="1" x14ac:dyDescent="0.25">
      <c r="A859" s="262"/>
      <c r="B859" s="262"/>
      <c r="C859" s="262"/>
      <c r="D859" s="262"/>
      <c r="E859" s="262"/>
      <c r="F859" s="262"/>
      <c r="G859" s="262"/>
      <c r="H859" s="262"/>
      <c r="I859" s="262"/>
      <c r="J859" s="262"/>
      <c r="K859" s="262"/>
      <c r="L859" s="262"/>
      <c r="M859" s="262"/>
      <c r="N859" s="262"/>
      <c r="O859" s="262"/>
      <c r="P859" s="262"/>
      <c r="Q859" s="262"/>
      <c r="R859" s="262"/>
      <c r="S859" s="262"/>
      <c r="T859" s="262"/>
      <c r="U859" s="262"/>
      <c r="V859" s="262"/>
      <c r="W859" s="262"/>
      <c r="X859" s="262"/>
    </row>
    <row r="860" spans="1:24" ht="14.25" customHeight="1" x14ac:dyDescent="0.25">
      <c r="A860" s="262"/>
      <c r="B860" s="262"/>
      <c r="C860" s="262"/>
      <c r="D860" s="262"/>
      <c r="E860" s="262"/>
      <c r="F860" s="262"/>
      <c r="G860" s="262"/>
      <c r="H860" s="262"/>
      <c r="I860" s="262"/>
      <c r="J860" s="262"/>
      <c r="K860" s="262"/>
      <c r="L860" s="262"/>
      <c r="M860" s="262"/>
      <c r="N860" s="262"/>
      <c r="O860" s="262"/>
      <c r="P860" s="262"/>
      <c r="Q860" s="262"/>
      <c r="R860" s="262"/>
      <c r="S860" s="262"/>
      <c r="T860" s="262"/>
      <c r="U860" s="262"/>
      <c r="V860" s="262"/>
      <c r="W860" s="262"/>
      <c r="X860" s="262"/>
    </row>
    <row r="861" spans="1:24" ht="14.25" customHeight="1" x14ac:dyDescent="0.25">
      <c r="A861" s="262"/>
      <c r="B861" s="262"/>
      <c r="C861" s="262"/>
      <c r="D861" s="262"/>
      <c r="E861" s="262"/>
      <c r="F861" s="262"/>
      <c r="G861" s="262"/>
      <c r="H861" s="262"/>
      <c r="I861" s="262"/>
      <c r="J861" s="262"/>
      <c r="K861" s="262"/>
      <c r="L861" s="262"/>
      <c r="M861" s="262"/>
      <c r="N861" s="262"/>
      <c r="O861" s="262"/>
      <c r="P861" s="262"/>
      <c r="Q861" s="262"/>
      <c r="R861" s="262"/>
      <c r="S861" s="262"/>
      <c r="T861" s="262"/>
      <c r="U861" s="262"/>
      <c r="V861" s="262"/>
      <c r="W861" s="262"/>
      <c r="X861" s="262"/>
    </row>
    <row r="862" spans="1:24" ht="14.25" customHeight="1" x14ac:dyDescent="0.25">
      <c r="A862" s="262"/>
      <c r="B862" s="262"/>
      <c r="C862" s="262"/>
      <c r="D862" s="262"/>
      <c r="E862" s="262"/>
      <c r="F862" s="262"/>
      <c r="G862" s="262"/>
      <c r="H862" s="262"/>
      <c r="I862" s="262"/>
      <c r="J862" s="262"/>
      <c r="K862" s="262"/>
      <c r="L862" s="262"/>
      <c r="M862" s="262"/>
      <c r="N862" s="262"/>
      <c r="O862" s="262"/>
      <c r="P862" s="262"/>
      <c r="Q862" s="262"/>
      <c r="R862" s="262"/>
      <c r="S862" s="262"/>
      <c r="T862" s="262"/>
      <c r="U862" s="262"/>
      <c r="V862" s="262"/>
      <c r="W862" s="262"/>
      <c r="X862" s="262"/>
    </row>
    <row r="863" spans="1:24" ht="14.25" customHeight="1" x14ac:dyDescent="0.25">
      <c r="A863" s="262"/>
      <c r="B863" s="262"/>
      <c r="C863" s="262"/>
      <c r="D863" s="262"/>
      <c r="E863" s="262"/>
      <c r="F863" s="262"/>
      <c r="G863" s="262"/>
      <c r="H863" s="262"/>
      <c r="I863" s="262"/>
      <c r="J863" s="262"/>
      <c r="K863" s="262"/>
      <c r="L863" s="262"/>
      <c r="M863" s="262"/>
      <c r="N863" s="262"/>
      <c r="O863" s="262"/>
      <c r="P863" s="262"/>
      <c r="Q863" s="262"/>
      <c r="R863" s="262"/>
      <c r="S863" s="262"/>
      <c r="T863" s="262"/>
      <c r="U863" s="262"/>
      <c r="V863" s="262"/>
      <c r="W863" s="262"/>
      <c r="X863" s="262"/>
    </row>
    <row r="864" spans="1:24" ht="14.25" customHeight="1" x14ac:dyDescent="0.25">
      <c r="A864" s="262"/>
      <c r="B864" s="262"/>
      <c r="C864" s="262"/>
      <c r="D864" s="262"/>
      <c r="E864" s="262"/>
      <c r="F864" s="262"/>
      <c r="G864" s="262"/>
      <c r="H864" s="262"/>
      <c r="I864" s="262"/>
      <c r="J864" s="262"/>
      <c r="K864" s="262"/>
      <c r="L864" s="262"/>
      <c r="M864" s="262"/>
      <c r="N864" s="262"/>
      <c r="O864" s="262"/>
      <c r="P864" s="262"/>
      <c r="Q864" s="262"/>
      <c r="R864" s="262"/>
      <c r="S864" s="262"/>
      <c r="T864" s="262"/>
      <c r="U864" s="262"/>
      <c r="V864" s="262"/>
      <c r="W864" s="262"/>
      <c r="X864" s="262"/>
    </row>
    <row r="865" spans="1:24" ht="14.25" customHeight="1" x14ac:dyDescent="0.25">
      <c r="A865" s="262"/>
      <c r="B865" s="262"/>
      <c r="C865" s="262"/>
      <c r="D865" s="262"/>
      <c r="E865" s="262"/>
      <c r="F865" s="262"/>
      <c r="G865" s="262"/>
      <c r="H865" s="262"/>
      <c r="I865" s="262"/>
      <c r="J865" s="262"/>
      <c r="K865" s="262"/>
      <c r="L865" s="262"/>
      <c r="M865" s="262"/>
      <c r="N865" s="262"/>
      <c r="O865" s="262"/>
      <c r="P865" s="262"/>
      <c r="Q865" s="262"/>
      <c r="R865" s="262"/>
      <c r="S865" s="262"/>
      <c r="T865" s="262"/>
      <c r="U865" s="262"/>
      <c r="V865" s="262"/>
      <c r="W865" s="262"/>
      <c r="X865" s="262"/>
    </row>
    <row r="866" spans="1:24" ht="14.25" customHeight="1" x14ac:dyDescent="0.25">
      <c r="A866" s="262"/>
      <c r="B866" s="262"/>
      <c r="C866" s="262"/>
      <c r="D866" s="262"/>
      <c r="E866" s="262"/>
      <c r="F866" s="262"/>
      <c r="G866" s="262"/>
      <c r="H866" s="262"/>
      <c r="I866" s="262"/>
      <c r="J866" s="262"/>
      <c r="K866" s="262"/>
      <c r="L866" s="262"/>
      <c r="M866" s="262"/>
      <c r="N866" s="262"/>
      <c r="O866" s="262"/>
      <c r="P866" s="262"/>
      <c r="Q866" s="262"/>
      <c r="R866" s="262"/>
      <c r="S866" s="262"/>
      <c r="T866" s="262"/>
      <c r="U866" s="262"/>
      <c r="V866" s="262"/>
      <c r="W866" s="262"/>
      <c r="X866" s="262"/>
    </row>
    <row r="867" spans="1:24" ht="14.25" customHeight="1" x14ac:dyDescent="0.25">
      <c r="A867" s="262"/>
      <c r="B867" s="262"/>
      <c r="C867" s="262"/>
      <c r="D867" s="262"/>
      <c r="E867" s="262"/>
      <c r="F867" s="262"/>
      <c r="G867" s="262"/>
      <c r="H867" s="262"/>
      <c r="I867" s="262"/>
      <c r="J867" s="262"/>
      <c r="K867" s="262"/>
      <c r="L867" s="262"/>
      <c r="M867" s="262"/>
      <c r="N867" s="262"/>
      <c r="O867" s="262"/>
      <c r="P867" s="262"/>
      <c r="Q867" s="262"/>
      <c r="R867" s="262"/>
      <c r="S867" s="262"/>
      <c r="T867" s="262"/>
      <c r="U867" s="262"/>
      <c r="V867" s="262"/>
      <c r="W867" s="262"/>
      <c r="X867" s="262"/>
    </row>
    <row r="868" spans="1:24" ht="14.25" customHeight="1" x14ac:dyDescent="0.25">
      <c r="A868" s="262"/>
      <c r="B868" s="262"/>
      <c r="C868" s="262"/>
      <c r="D868" s="262"/>
      <c r="E868" s="262"/>
      <c r="F868" s="262"/>
      <c r="G868" s="262"/>
      <c r="H868" s="262"/>
      <c r="I868" s="262"/>
      <c r="J868" s="262"/>
      <c r="K868" s="262"/>
      <c r="L868" s="262"/>
      <c r="M868" s="262"/>
      <c r="N868" s="262"/>
      <c r="O868" s="262"/>
      <c r="P868" s="262"/>
      <c r="Q868" s="262"/>
      <c r="R868" s="262"/>
      <c r="S868" s="262"/>
      <c r="T868" s="262"/>
      <c r="U868" s="262"/>
      <c r="V868" s="262"/>
      <c r="W868" s="262"/>
      <c r="X868" s="262"/>
    </row>
    <row r="869" spans="1:24" ht="14.25" customHeight="1" x14ac:dyDescent="0.25">
      <c r="A869" s="262"/>
      <c r="B869" s="262"/>
      <c r="C869" s="262"/>
      <c r="D869" s="262"/>
      <c r="E869" s="262"/>
      <c r="F869" s="262"/>
      <c r="G869" s="262"/>
      <c r="H869" s="262"/>
      <c r="I869" s="262"/>
      <c r="J869" s="262"/>
      <c r="K869" s="262"/>
      <c r="L869" s="262"/>
      <c r="M869" s="262"/>
      <c r="N869" s="262"/>
      <c r="O869" s="262"/>
      <c r="P869" s="262"/>
      <c r="Q869" s="262"/>
      <c r="R869" s="262"/>
      <c r="S869" s="262"/>
      <c r="T869" s="262"/>
      <c r="U869" s="262"/>
      <c r="V869" s="262"/>
      <c r="W869" s="262"/>
      <c r="X869" s="262"/>
    </row>
    <row r="870" spans="1:24" ht="14.25" customHeight="1" x14ac:dyDescent="0.25">
      <c r="A870" s="262"/>
      <c r="B870" s="262"/>
      <c r="C870" s="262"/>
      <c r="D870" s="262"/>
      <c r="E870" s="262"/>
      <c r="F870" s="262"/>
      <c r="G870" s="262"/>
      <c r="H870" s="262"/>
      <c r="I870" s="262"/>
      <c r="J870" s="262"/>
      <c r="K870" s="262"/>
      <c r="L870" s="262"/>
      <c r="M870" s="262"/>
      <c r="N870" s="262"/>
      <c r="O870" s="262"/>
      <c r="P870" s="262"/>
      <c r="Q870" s="262"/>
      <c r="R870" s="262"/>
      <c r="S870" s="262"/>
      <c r="T870" s="262"/>
      <c r="U870" s="262"/>
      <c r="V870" s="262"/>
      <c r="W870" s="262"/>
      <c r="X870" s="262"/>
    </row>
    <row r="871" spans="1:24" ht="14.25" customHeight="1" x14ac:dyDescent="0.25">
      <c r="A871" s="262"/>
      <c r="B871" s="262"/>
      <c r="C871" s="262"/>
      <c r="D871" s="262"/>
      <c r="E871" s="262"/>
      <c r="F871" s="262"/>
      <c r="G871" s="262"/>
      <c r="H871" s="262"/>
      <c r="I871" s="262"/>
      <c r="J871" s="262"/>
      <c r="K871" s="262"/>
      <c r="L871" s="262"/>
      <c r="M871" s="262"/>
      <c r="N871" s="262"/>
      <c r="O871" s="262"/>
      <c r="P871" s="262"/>
      <c r="Q871" s="262"/>
      <c r="R871" s="262"/>
      <c r="S871" s="262"/>
      <c r="T871" s="262"/>
      <c r="U871" s="262"/>
      <c r="V871" s="262"/>
      <c r="W871" s="262"/>
      <c r="X871" s="262"/>
    </row>
    <row r="872" spans="1:24" ht="14.25" customHeight="1" x14ac:dyDescent="0.25">
      <c r="A872" s="262"/>
      <c r="B872" s="262"/>
      <c r="C872" s="262"/>
      <c r="D872" s="262"/>
      <c r="E872" s="262"/>
      <c r="F872" s="262"/>
      <c r="G872" s="262"/>
      <c r="H872" s="262"/>
      <c r="I872" s="262"/>
      <c r="J872" s="262"/>
      <c r="K872" s="262"/>
      <c r="L872" s="262"/>
      <c r="M872" s="262"/>
      <c r="N872" s="262"/>
      <c r="O872" s="262"/>
      <c r="P872" s="262"/>
      <c r="Q872" s="262"/>
      <c r="R872" s="262"/>
      <c r="S872" s="262"/>
      <c r="T872" s="262"/>
      <c r="U872" s="262"/>
      <c r="V872" s="262"/>
      <c r="W872" s="262"/>
      <c r="X872" s="262"/>
    </row>
    <row r="873" spans="1:24" ht="14.25" customHeight="1" x14ac:dyDescent="0.25">
      <c r="A873" s="262"/>
      <c r="B873" s="262"/>
      <c r="C873" s="262"/>
      <c r="D873" s="262"/>
      <c r="E873" s="262"/>
      <c r="F873" s="262"/>
      <c r="G873" s="262"/>
      <c r="H873" s="262"/>
      <c r="I873" s="262"/>
      <c r="J873" s="262"/>
      <c r="K873" s="262"/>
      <c r="L873" s="262"/>
      <c r="M873" s="262"/>
      <c r="N873" s="262"/>
      <c r="O873" s="262"/>
      <c r="P873" s="262"/>
      <c r="Q873" s="262"/>
      <c r="R873" s="262"/>
      <c r="S873" s="262"/>
      <c r="T873" s="262"/>
      <c r="U873" s="262"/>
      <c r="V873" s="262"/>
      <c r="W873" s="262"/>
      <c r="X873" s="262"/>
    </row>
    <row r="874" spans="1:24" ht="14.25" customHeight="1" x14ac:dyDescent="0.25">
      <c r="A874" s="262"/>
      <c r="B874" s="262"/>
      <c r="C874" s="262"/>
      <c r="D874" s="262"/>
      <c r="E874" s="262"/>
      <c r="F874" s="262"/>
      <c r="G874" s="262"/>
      <c r="H874" s="262"/>
      <c r="I874" s="262"/>
      <c r="J874" s="262"/>
      <c r="K874" s="262"/>
      <c r="L874" s="262"/>
      <c r="M874" s="262"/>
      <c r="N874" s="262"/>
      <c r="O874" s="262"/>
      <c r="P874" s="262"/>
      <c r="Q874" s="262"/>
      <c r="R874" s="262"/>
      <c r="S874" s="262"/>
      <c r="T874" s="262"/>
      <c r="U874" s="262"/>
      <c r="V874" s="262"/>
      <c r="W874" s="262"/>
      <c r="X874" s="262"/>
    </row>
    <row r="875" spans="1:24" ht="14.25" customHeight="1" x14ac:dyDescent="0.25">
      <c r="A875" s="262"/>
      <c r="B875" s="262"/>
      <c r="C875" s="262"/>
      <c r="D875" s="262"/>
      <c r="E875" s="262"/>
      <c r="F875" s="262"/>
      <c r="G875" s="262"/>
      <c r="H875" s="262"/>
      <c r="I875" s="262"/>
      <c r="J875" s="262"/>
      <c r="K875" s="262"/>
      <c r="L875" s="262"/>
      <c r="M875" s="262"/>
      <c r="N875" s="262"/>
      <c r="O875" s="262"/>
      <c r="P875" s="262"/>
      <c r="Q875" s="262"/>
      <c r="R875" s="262"/>
      <c r="S875" s="262"/>
      <c r="T875" s="262"/>
      <c r="U875" s="262"/>
      <c r="V875" s="262"/>
      <c r="W875" s="262"/>
      <c r="X875" s="262"/>
    </row>
    <row r="876" spans="1:24" ht="14.25" customHeight="1" x14ac:dyDescent="0.25">
      <c r="A876" s="262"/>
      <c r="B876" s="262"/>
      <c r="C876" s="262"/>
      <c r="D876" s="262"/>
      <c r="E876" s="262"/>
      <c r="F876" s="262"/>
      <c r="G876" s="262"/>
      <c r="H876" s="262"/>
      <c r="I876" s="262"/>
      <c r="J876" s="262"/>
      <c r="K876" s="262"/>
      <c r="L876" s="262"/>
      <c r="M876" s="262"/>
      <c r="N876" s="262"/>
      <c r="O876" s="262"/>
      <c r="P876" s="262"/>
      <c r="Q876" s="262"/>
      <c r="R876" s="262"/>
      <c r="S876" s="262"/>
      <c r="T876" s="262"/>
      <c r="U876" s="262"/>
      <c r="V876" s="262"/>
      <c r="W876" s="262"/>
      <c r="X876" s="262"/>
    </row>
    <row r="877" spans="1:24" ht="14.25" customHeight="1" x14ac:dyDescent="0.25">
      <c r="A877" s="262"/>
      <c r="B877" s="262"/>
      <c r="C877" s="262"/>
      <c r="D877" s="262"/>
      <c r="E877" s="262"/>
      <c r="F877" s="262"/>
      <c r="G877" s="262"/>
      <c r="H877" s="262"/>
      <c r="I877" s="262"/>
      <c r="J877" s="262"/>
      <c r="K877" s="262"/>
      <c r="L877" s="262"/>
      <c r="M877" s="262"/>
      <c r="N877" s="262"/>
      <c r="O877" s="262"/>
      <c r="P877" s="262"/>
      <c r="Q877" s="262"/>
      <c r="R877" s="262"/>
      <c r="S877" s="262"/>
      <c r="T877" s="262"/>
      <c r="U877" s="262"/>
      <c r="V877" s="262"/>
      <c r="W877" s="262"/>
      <c r="X877" s="262"/>
    </row>
    <row r="878" spans="1:24" ht="14.25" customHeight="1" x14ac:dyDescent="0.25">
      <c r="A878" s="262"/>
      <c r="B878" s="262"/>
      <c r="C878" s="262"/>
      <c r="D878" s="262"/>
      <c r="E878" s="262"/>
      <c r="F878" s="262"/>
      <c r="G878" s="262"/>
      <c r="H878" s="262"/>
      <c r="I878" s="262"/>
      <c r="J878" s="262"/>
      <c r="K878" s="262"/>
      <c r="L878" s="262"/>
      <c r="M878" s="262"/>
      <c r="N878" s="262"/>
      <c r="O878" s="262"/>
      <c r="P878" s="262"/>
      <c r="Q878" s="262"/>
      <c r="R878" s="262"/>
      <c r="S878" s="262"/>
      <c r="T878" s="262"/>
      <c r="U878" s="262"/>
      <c r="V878" s="262"/>
      <c r="W878" s="262"/>
      <c r="X878" s="262"/>
    </row>
    <row r="879" spans="1:24" ht="14.25" customHeight="1" x14ac:dyDescent="0.25">
      <c r="A879" s="262"/>
      <c r="B879" s="262"/>
      <c r="C879" s="262"/>
      <c r="D879" s="262"/>
      <c r="E879" s="262"/>
      <c r="F879" s="262"/>
      <c r="G879" s="262"/>
      <c r="H879" s="262"/>
      <c r="I879" s="262"/>
      <c r="J879" s="262"/>
      <c r="K879" s="262"/>
      <c r="L879" s="262"/>
      <c r="M879" s="262"/>
      <c r="N879" s="262"/>
      <c r="O879" s="262"/>
      <c r="P879" s="262"/>
      <c r="Q879" s="262"/>
      <c r="R879" s="262"/>
      <c r="S879" s="262"/>
      <c r="T879" s="262"/>
      <c r="U879" s="262"/>
      <c r="V879" s="262"/>
      <c r="W879" s="262"/>
      <c r="X879" s="262"/>
    </row>
    <row r="880" spans="1:24" ht="14.25" customHeight="1" x14ac:dyDescent="0.25">
      <c r="A880" s="262"/>
      <c r="B880" s="262"/>
      <c r="C880" s="262"/>
      <c r="D880" s="262"/>
      <c r="E880" s="262"/>
      <c r="F880" s="262"/>
      <c r="G880" s="262"/>
      <c r="H880" s="262"/>
      <c r="I880" s="262"/>
      <c r="J880" s="262"/>
      <c r="K880" s="262"/>
      <c r="L880" s="262"/>
      <c r="M880" s="262"/>
      <c r="N880" s="262"/>
      <c r="O880" s="262"/>
      <c r="P880" s="262"/>
      <c r="Q880" s="262"/>
      <c r="R880" s="262"/>
      <c r="S880" s="262"/>
      <c r="T880" s="262"/>
      <c r="U880" s="262"/>
      <c r="V880" s="262"/>
      <c r="W880" s="262"/>
      <c r="X880" s="262"/>
    </row>
    <row r="881" spans="1:24" ht="14.25" customHeight="1" x14ac:dyDescent="0.25">
      <c r="A881" s="262"/>
      <c r="B881" s="262"/>
      <c r="C881" s="262"/>
      <c r="D881" s="262"/>
      <c r="E881" s="262"/>
      <c r="F881" s="262"/>
      <c r="G881" s="262"/>
      <c r="H881" s="262"/>
      <c r="I881" s="262"/>
      <c r="J881" s="262"/>
      <c r="K881" s="262"/>
      <c r="L881" s="262"/>
      <c r="M881" s="262"/>
      <c r="N881" s="262"/>
      <c r="O881" s="262"/>
      <c r="P881" s="262"/>
      <c r="Q881" s="262"/>
      <c r="R881" s="262"/>
      <c r="S881" s="262"/>
      <c r="T881" s="262"/>
      <c r="U881" s="262"/>
      <c r="V881" s="262"/>
      <c r="W881" s="262"/>
      <c r="X881" s="262"/>
    </row>
    <row r="882" spans="1:24" ht="14.25" customHeight="1" x14ac:dyDescent="0.25">
      <c r="A882" s="262"/>
      <c r="B882" s="262"/>
      <c r="C882" s="262"/>
      <c r="D882" s="262"/>
      <c r="E882" s="262"/>
      <c r="F882" s="262"/>
      <c r="G882" s="262"/>
      <c r="H882" s="262"/>
      <c r="I882" s="262"/>
      <c r="J882" s="262"/>
      <c r="K882" s="262"/>
      <c r="L882" s="262"/>
      <c r="M882" s="262"/>
      <c r="N882" s="262"/>
      <c r="O882" s="262"/>
      <c r="P882" s="262"/>
      <c r="Q882" s="262"/>
      <c r="R882" s="262"/>
      <c r="S882" s="262"/>
      <c r="T882" s="262"/>
      <c r="U882" s="262"/>
      <c r="V882" s="262"/>
      <c r="W882" s="262"/>
      <c r="X882" s="262"/>
    </row>
    <row r="883" spans="1:24" ht="14.25" customHeight="1" x14ac:dyDescent="0.25">
      <c r="A883" s="262"/>
      <c r="B883" s="262"/>
      <c r="C883" s="262"/>
      <c r="D883" s="262"/>
      <c r="E883" s="262"/>
      <c r="F883" s="262"/>
      <c r="G883" s="262"/>
      <c r="H883" s="262"/>
      <c r="I883" s="262"/>
      <c r="J883" s="262"/>
      <c r="K883" s="262"/>
      <c r="L883" s="262"/>
      <c r="M883" s="262"/>
      <c r="N883" s="262"/>
      <c r="O883" s="262"/>
      <c r="P883" s="262"/>
      <c r="Q883" s="262"/>
      <c r="R883" s="262"/>
      <c r="S883" s="262"/>
      <c r="T883" s="262"/>
      <c r="U883" s="262"/>
      <c r="V883" s="262"/>
      <c r="W883" s="262"/>
      <c r="X883" s="262"/>
    </row>
    <row r="884" spans="1:24" ht="14.25" customHeight="1" x14ac:dyDescent="0.25">
      <c r="A884" s="262"/>
      <c r="B884" s="262"/>
      <c r="C884" s="262"/>
      <c r="D884" s="262"/>
      <c r="E884" s="262"/>
      <c r="F884" s="262"/>
      <c r="G884" s="262"/>
      <c r="H884" s="262"/>
      <c r="I884" s="262"/>
      <c r="J884" s="262"/>
      <c r="K884" s="262"/>
      <c r="L884" s="262"/>
      <c r="M884" s="262"/>
      <c r="N884" s="262"/>
      <c r="O884" s="262"/>
      <c r="P884" s="262"/>
      <c r="Q884" s="262"/>
      <c r="R884" s="262"/>
      <c r="S884" s="262"/>
      <c r="T884" s="262"/>
      <c r="U884" s="262"/>
      <c r="V884" s="262"/>
      <c r="W884" s="262"/>
      <c r="X884" s="262"/>
    </row>
    <row r="885" spans="1:24" ht="14.25" customHeight="1" x14ac:dyDescent="0.25">
      <c r="A885" s="262"/>
      <c r="B885" s="262"/>
      <c r="C885" s="262"/>
      <c r="D885" s="262"/>
      <c r="E885" s="262"/>
      <c r="F885" s="262"/>
      <c r="G885" s="262"/>
      <c r="H885" s="262"/>
      <c r="I885" s="262"/>
      <c r="J885" s="262"/>
      <c r="K885" s="262"/>
      <c r="L885" s="262"/>
      <c r="M885" s="262"/>
      <c r="N885" s="262"/>
      <c r="O885" s="262"/>
      <c r="P885" s="262"/>
      <c r="Q885" s="262"/>
      <c r="R885" s="262"/>
      <c r="S885" s="262"/>
      <c r="T885" s="262"/>
      <c r="U885" s="262"/>
      <c r="V885" s="262"/>
      <c r="W885" s="262"/>
      <c r="X885" s="262"/>
    </row>
    <row r="886" spans="1:24" ht="14.25" customHeight="1" x14ac:dyDescent="0.25">
      <c r="A886" s="262"/>
      <c r="B886" s="262"/>
      <c r="C886" s="262"/>
      <c r="D886" s="262"/>
      <c r="E886" s="262"/>
      <c r="F886" s="262"/>
      <c r="G886" s="262"/>
      <c r="H886" s="262"/>
      <c r="I886" s="262"/>
      <c r="J886" s="262"/>
      <c r="K886" s="262"/>
      <c r="L886" s="262"/>
      <c r="M886" s="262"/>
      <c r="N886" s="262"/>
      <c r="O886" s="262"/>
      <c r="P886" s="262"/>
      <c r="Q886" s="262"/>
      <c r="R886" s="262"/>
      <c r="S886" s="262"/>
      <c r="T886" s="262"/>
      <c r="U886" s="262"/>
      <c r="V886" s="262"/>
      <c r="W886" s="262"/>
      <c r="X886" s="262"/>
    </row>
    <row r="887" spans="1:24" ht="14.25" customHeight="1" x14ac:dyDescent="0.25">
      <c r="A887" s="262"/>
      <c r="B887" s="262"/>
      <c r="C887" s="262"/>
      <c r="D887" s="262"/>
      <c r="E887" s="262"/>
      <c r="F887" s="262"/>
      <c r="G887" s="262"/>
      <c r="H887" s="262"/>
      <c r="I887" s="262"/>
      <c r="J887" s="262"/>
      <c r="K887" s="262"/>
      <c r="L887" s="262"/>
      <c r="M887" s="262"/>
      <c r="N887" s="262"/>
      <c r="O887" s="262"/>
      <c r="P887" s="262"/>
      <c r="Q887" s="262"/>
      <c r="R887" s="262"/>
      <c r="S887" s="262"/>
      <c r="T887" s="262"/>
      <c r="U887" s="262"/>
      <c r="V887" s="262"/>
      <c r="W887" s="262"/>
      <c r="X887" s="262"/>
    </row>
    <row r="888" spans="1:24" ht="14.25" customHeight="1" x14ac:dyDescent="0.25">
      <c r="A888" s="262"/>
      <c r="B888" s="262"/>
      <c r="C888" s="262"/>
      <c r="D888" s="262"/>
      <c r="E888" s="262"/>
      <c r="F888" s="262"/>
      <c r="G888" s="262"/>
      <c r="H888" s="262"/>
      <c r="I888" s="262"/>
      <c r="J888" s="262"/>
      <c r="K888" s="262"/>
      <c r="L888" s="262"/>
      <c r="M888" s="262"/>
      <c r="N888" s="262"/>
      <c r="O888" s="262"/>
      <c r="P888" s="262"/>
      <c r="Q888" s="262"/>
      <c r="R888" s="262"/>
      <c r="S888" s="262"/>
      <c r="T888" s="262"/>
      <c r="U888" s="262"/>
      <c r="V888" s="262"/>
      <c r="W888" s="262"/>
      <c r="X888" s="262"/>
    </row>
    <row r="889" spans="1:24" ht="14.25" customHeight="1" x14ac:dyDescent="0.25">
      <c r="A889" s="262"/>
      <c r="B889" s="262"/>
      <c r="C889" s="262"/>
      <c r="D889" s="262"/>
      <c r="E889" s="262"/>
      <c r="F889" s="262"/>
      <c r="G889" s="262"/>
      <c r="H889" s="262"/>
      <c r="I889" s="262"/>
      <c r="J889" s="262"/>
      <c r="K889" s="262"/>
      <c r="L889" s="262"/>
      <c r="M889" s="262"/>
      <c r="N889" s="262"/>
      <c r="O889" s="262"/>
      <c r="P889" s="262"/>
      <c r="Q889" s="262"/>
      <c r="R889" s="262"/>
      <c r="S889" s="262"/>
      <c r="T889" s="262"/>
      <c r="U889" s="262"/>
      <c r="V889" s="262"/>
      <c r="W889" s="262"/>
      <c r="X889" s="262"/>
    </row>
    <row r="890" spans="1:24" ht="14.25" customHeight="1" x14ac:dyDescent="0.25">
      <c r="A890" s="262"/>
      <c r="B890" s="262"/>
      <c r="C890" s="262"/>
      <c r="D890" s="262"/>
      <c r="E890" s="262"/>
      <c r="F890" s="262"/>
      <c r="G890" s="262"/>
      <c r="H890" s="262"/>
      <c r="I890" s="262"/>
      <c r="J890" s="262"/>
      <c r="K890" s="262"/>
      <c r="L890" s="262"/>
      <c r="M890" s="262"/>
      <c r="N890" s="262"/>
      <c r="O890" s="262"/>
      <c r="P890" s="262"/>
      <c r="Q890" s="262"/>
      <c r="R890" s="262"/>
      <c r="S890" s="262"/>
      <c r="T890" s="262"/>
      <c r="U890" s="262"/>
      <c r="V890" s="262"/>
      <c r="W890" s="262"/>
      <c r="X890" s="262"/>
    </row>
    <row r="891" spans="1:24" ht="14.25" customHeight="1" x14ac:dyDescent="0.25">
      <c r="A891" s="262"/>
      <c r="B891" s="262"/>
      <c r="C891" s="262"/>
      <c r="D891" s="262"/>
      <c r="E891" s="262"/>
      <c r="F891" s="262"/>
      <c r="G891" s="262"/>
      <c r="H891" s="262"/>
      <c r="I891" s="262"/>
      <c r="J891" s="262"/>
      <c r="K891" s="262"/>
      <c r="L891" s="262"/>
      <c r="M891" s="262"/>
      <c r="N891" s="262"/>
      <c r="O891" s="262"/>
      <c r="P891" s="262"/>
      <c r="Q891" s="262"/>
      <c r="R891" s="262"/>
      <c r="S891" s="262"/>
      <c r="T891" s="262"/>
      <c r="U891" s="262"/>
      <c r="V891" s="262"/>
      <c r="W891" s="262"/>
      <c r="X891" s="262"/>
    </row>
    <row r="892" spans="1:24" ht="14.25" customHeight="1" x14ac:dyDescent="0.25">
      <c r="A892" s="262"/>
      <c r="B892" s="262"/>
      <c r="C892" s="262"/>
      <c r="D892" s="262"/>
      <c r="E892" s="262"/>
      <c r="F892" s="262"/>
      <c r="G892" s="262"/>
      <c r="H892" s="262"/>
      <c r="I892" s="262"/>
      <c r="J892" s="262"/>
      <c r="K892" s="262"/>
      <c r="L892" s="262"/>
      <c r="M892" s="262"/>
      <c r="N892" s="262"/>
      <c r="O892" s="262"/>
      <c r="P892" s="262"/>
      <c r="Q892" s="262"/>
      <c r="R892" s="262"/>
      <c r="S892" s="262"/>
      <c r="T892" s="262"/>
      <c r="U892" s="262"/>
      <c r="V892" s="262"/>
      <c r="W892" s="262"/>
      <c r="X892" s="262"/>
    </row>
    <row r="893" spans="1:24" ht="14.25" customHeight="1" x14ac:dyDescent="0.25">
      <c r="A893" s="262"/>
      <c r="B893" s="262"/>
      <c r="C893" s="262"/>
      <c r="D893" s="262"/>
      <c r="E893" s="262"/>
      <c r="F893" s="262"/>
      <c r="G893" s="262"/>
      <c r="H893" s="262"/>
      <c r="I893" s="262"/>
      <c r="J893" s="262"/>
      <c r="K893" s="262"/>
      <c r="L893" s="262"/>
      <c r="M893" s="262"/>
      <c r="N893" s="262"/>
      <c r="O893" s="262"/>
      <c r="P893" s="262"/>
      <c r="Q893" s="262"/>
      <c r="R893" s="262"/>
      <c r="S893" s="262"/>
      <c r="T893" s="262"/>
      <c r="U893" s="262"/>
      <c r="V893" s="262"/>
      <c r="W893" s="262"/>
      <c r="X893" s="262"/>
    </row>
    <row r="894" spans="1:24" ht="14.25" customHeight="1" x14ac:dyDescent="0.25">
      <c r="A894" s="262"/>
      <c r="B894" s="262"/>
      <c r="C894" s="262"/>
      <c r="D894" s="262"/>
      <c r="E894" s="262"/>
      <c r="F894" s="262"/>
      <c r="G894" s="262"/>
      <c r="H894" s="262"/>
      <c r="I894" s="262"/>
      <c r="J894" s="262"/>
      <c r="K894" s="262"/>
      <c r="L894" s="262"/>
      <c r="M894" s="262"/>
      <c r="N894" s="262"/>
      <c r="O894" s="262"/>
      <c r="P894" s="262"/>
      <c r="Q894" s="262"/>
      <c r="R894" s="262"/>
      <c r="S894" s="262"/>
      <c r="T894" s="262"/>
      <c r="U894" s="262"/>
      <c r="V894" s="262"/>
      <c r="W894" s="262"/>
      <c r="X894" s="262"/>
    </row>
    <row r="895" spans="1:24" ht="14.25" customHeight="1" x14ac:dyDescent="0.25">
      <c r="A895" s="262"/>
      <c r="B895" s="262"/>
      <c r="C895" s="262"/>
      <c r="D895" s="262"/>
      <c r="E895" s="262"/>
      <c r="F895" s="262"/>
      <c r="G895" s="262"/>
      <c r="H895" s="262"/>
      <c r="I895" s="262"/>
      <c r="J895" s="262"/>
      <c r="K895" s="262"/>
      <c r="L895" s="262"/>
      <c r="M895" s="262"/>
      <c r="N895" s="262"/>
      <c r="O895" s="262"/>
      <c r="P895" s="262"/>
      <c r="Q895" s="262"/>
      <c r="R895" s="262"/>
      <c r="S895" s="262"/>
      <c r="T895" s="262"/>
      <c r="U895" s="262"/>
      <c r="V895" s="262"/>
      <c r="W895" s="262"/>
      <c r="X895" s="262"/>
    </row>
    <row r="896" spans="1:24" ht="14.25" customHeight="1" x14ac:dyDescent="0.25">
      <c r="A896" s="262"/>
      <c r="B896" s="262"/>
      <c r="C896" s="262"/>
      <c r="D896" s="262"/>
      <c r="E896" s="262"/>
      <c r="F896" s="262"/>
      <c r="G896" s="262"/>
      <c r="H896" s="262"/>
      <c r="I896" s="262"/>
      <c r="J896" s="262"/>
      <c r="K896" s="262"/>
      <c r="L896" s="262"/>
      <c r="M896" s="262"/>
      <c r="N896" s="262"/>
      <c r="O896" s="262"/>
      <c r="P896" s="262"/>
      <c r="Q896" s="262"/>
      <c r="R896" s="262"/>
      <c r="S896" s="262"/>
      <c r="T896" s="262"/>
      <c r="U896" s="262"/>
      <c r="V896" s="262"/>
      <c r="W896" s="262"/>
      <c r="X896" s="262"/>
    </row>
    <row r="897" spans="1:24" ht="14.25" customHeight="1" x14ac:dyDescent="0.25">
      <c r="A897" s="262"/>
      <c r="B897" s="262"/>
      <c r="C897" s="262"/>
      <c r="D897" s="262"/>
      <c r="E897" s="262"/>
      <c r="F897" s="262"/>
      <c r="G897" s="262"/>
      <c r="H897" s="262"/>
      <c r="I897" s="262"/>
      <c r="J897" s="262"/>
      <c r="K897" s="262"/>
      <c r="L897" s="262"/>
      <c r="M897" s="262"/>
      <c r="N897" s="262"/>
      <c r="O897" s="262"/>
      <c r="P897" s="262"/>
      <c r="Q897" s="262"/>
      <c r="R897" s="262"/>
      <c r="S897" s="262"/>
      <c r="T897" s="262"/>
      <c r="U897" s="262"/>
      <c r="V897" s="262"/>
      <c r="W897" s="262"/>
      <c r="X897" s="262"/>
    </row>
    <row r="898" spans="1:24" ht="14.25" customHeight="1" x14ac:dyDescent="0.25">
      <c r="A898" s="262"/>
      <c r="B898" s="262"/>
      <c r="C898" s="262"/>
      <c r="D898" s="262"/>
      <c r="E898" s="262"/>
      <c r="F898" s="262"/>
      <c r="G898" s="262"/>
      <c r="H898" s="262"/>
      <c r="I898" s="262"/>
      <c r="J898" s="262"/>
      <c r="K898" s="262"/>
      <c r="L898" s="262"/>
      <c r="M898" s="262"/>
      <c r="N898" s="262"/>
      <c r="O898" s="262"/>
      <c r="P898" s="262"/>
      <c r="Q898" s="262"/>
      <c r="R898" s="262"/>
      <c r="S898" s="262"/>
      <c r="T898" s="262"/>
      <c r="U898" s="262"/>
      <c r="V898" s="262"/>
      <c r="W898" s="262"/>
      <c r="X898" s="262"/>
    </row>
    <row r="899" spans="1:24" ht="14.25" customHeight="1" x14ac:dyDescent="0.25">
      <c r="A899" s="262"/>
      <c r="B899" s="262"/>
      <c r="C899" s="262"/>
      <c r="D899" s="262"/>
      <c r="E899" s="262"/>
      <c r="F899" s="262"/>
      <c r="G899" s="262"/>
      <c r="H899" s="262"/>
      <c r="I899" s="262"/>
      <c r="J899" s="262"/>
      <c r="K899" s="262"/>
      <c r="L899" s="262"/>
      <c r="M899" s="262"/>
      <c r="N899" s="262"/>
      <c r="O899" s="262"/>
      <c r="P899" s="262"/>
      <c r="Q899" s="262"/>
      <c r="R899" s="262"/>
      <c r="S899" s="262"/>
      <c r="T899" s="262"/>
      <c r="U899" s="262"/>
      <c r="V899" s="262"/>
      <c r="W899" s="262"/>
      <c r="X899" s="262"/>
    </row>
    <row r="900" spans="1:24" ht="14.25" customHeight="1" x14ac:dyDescent="0.25">
      <c r="A900" s="262"/>
      <c r="B900" s="262"/>
      <c r="C900" s="262"/>
      <c r="D900" s="262"/>
      <c r="E900" s="262"/>
      <c r="F900" s="262"/>
      <c r="G900" s="262"/>
      <c r="H900" s="262"/>
      <c r="I900" s="262"/>
      <c r="J900" s="262"/>
      <c r="K900" s="262"/>
      <c r="L900" s="262"/>
      <c r="M900" s="262"/>
      <c r="N900" s="262"/>
      <c r="O900" s="262"/>
      <c r="P900" s="262"/>
      <c r="Q900" s="262"/>
      <c r="R900" s="262"/>
      <c r="S900" s="262"/>
      <c r="T900" s="262"/>
      <c r="U900" s="262"/>
      <c r="V900" s="262"/>
      <c r="W900" s="262"/>
      <c r="X900" s="262"/>
    </row>
    <row r="901" spans="1:24" ht="14.25" customHeight="1" x14ac:dyDescent="0.25">
      <c r="A901" s="262"/>
      <c r="B901" s="262"/>
      <c r="C901" s="262"/>
      <c r="D901" s="262"/>
      <c r="E901" s="262"/>
      <c r="F901" s="262"/>
      <c r="G901" s="262"/>
      <c r="H901" s="262"/>
      <c r="I901" s="262"/>
      <c r="J901" s="262"/>
      <c r="K901" s="262"/>
      <c r="L901" s="262"/>
      <c r="M901" s="262"/>
      <c r="N901" s="262"/>
      <c r="O901" s="262"/>
      <c r="P901" s="262"/>
      <c r="Q901" s="262"/>
      <c r="R901" s="262"/>
      <c r="S901" s="262"/>
      <c r="T901" s="262"/>
      <c r="U901" s="262"/>
      <c r="V901" s="262"/>
      <c r="W901" s="262"/>
      <c r="X901" s="262"/>
    </row>
    <row r="902" spans="1:24" ht="14.25" customHeight="1" x14ac:dyDescent="0.25">
      <c r="A902" s="262"/>
      <c r="B902" s="262"/>
      <c r="C902" s="262"/>
      <c r="D902" s="262"/>
      <c r="E902" s="262"/>
      <c r="F902" s="262"/>
      <c r="G902" s="262"/>
      <c r="H902" s="262"/>
      <c r="I902" s="262"/>
      <c r="J902" s="262"/>
      <c r="K902" s="262"/>
      <c r="L902" s="262"/>
      <c r="M902" s="262"/>
      <c r="N902" s="262"/>
      <c r="O902" s="262"/>
      <c r="P902" s="262"/>
      <c r="Q902" s="262"/>
      <c r="R902" s="262"/>
      <c r="S902" s="262"/>
      <c r="T902" s="262"/>
      <c r="U902" s="262"/>
      <c r="V902" s="262"/>
      <c r="W902" s="262"/>
      <c r="X902" s="262"/>
    </row>
    <row r="903" spans="1:24" ht="14.25" customHeight="1" x14ac:dyDescent="0.25">
      <c r="A903" s="262"/>
      <c r="B903" s="262"/>
      <c r="C903" s="262"/>
      <c r="D903" s="262"/>
      <c r="E903" s="262"/>
      <c r="F903" s="262"/>
      <c r="G903" s="262"/>
      <c r="H903" s="262"/>
      <c r="I903" s="262"/>
      <c r="J903" s="262"/>
      <c r="K903" s="262"/>
      <c r="L903" s="262"/>
      <c r="M903" s="262"/>
      <c r="N903" s="262"/>
      <c r="O903" s="262"/>
      <c r="P903" s="262"/>
      <c r="Q903" s="262"/>
      <c r="R903" s="262"/>
      <c r="S903" s="262"/>
      <c r="T903" s="262"/>
      <c r="U903" s="262"/>
      <c r="V903" s="262"/>
      <c r="W903" s="262"/>
      <c r="X903" s="262"/>
    </row>
    <row r="904" spans="1:24" ht="14.25" customHeight="1" x14ac:dyDescent="0.25">
      <c r="A904" s="262"/>
      <c r="B904" s="262"/>
      <c r="C904" s="262"/>
      <c r="D904" s="262"/>
      <c r="E904" s="262"/>
      <c r="F904" s="262"/>
      <c r="G904" s="262"/>
      <c r="H904" s="262"/>
      <c r="I904" s="262"/>
      <c r="J904" s="262"/>
      <c r="K904" s="262"/>
      <c r="L904" s="262"/>
      <c r="M904" s="262"/>
      <c r="N904" s="262"/>
      <c r="O904" s="262"/>
      <c r="P904" s="262"/>
      <c r="Q904" s="262"/>
      <c r="R904" s="262"/>
      <c r="S904" s="262"/>
      <c r="T904" s="262"/>
      <c r="U904" s="262"/>
      <c r="V904" s="262"/>
      <c r="W904" s="262"/>
      <c r="X904" s="262"/>
    </row>
    <row r="905" spans="1:24" ht="14.25" customHeight="1" x14ac:dyDescent="0.25">
      <c r="A905" s="262"/>
      <c r="B905" s="262"/>
      <c r="C905" s="262"/>
      <c r="D905" s="262"/>
      <c r="E905" s="262"/>
      <c r="F905" s="262"/>
      <c r="G905" s="262"/>
      <c r="H905" s="262"/>
      <c r="I905" s="262"/>
      <c r="J905" s="262"/>
      <c r="K905" s="262"/>
      <c r="L905" s="262"/>
      <c r="M905" s="262"/>
      <c r="N905" s="262"/>
      <c r="O905" s="262"/>
      <c r="P905" s="262"/>
      <c r="Q905" s="262"/>
      <c r="R905" s="262"/>
      <c r="S905" s="262"/>
      <c r="T905" s="262"/>
      <c r="U905" s="262"/>
      <c r="V905" s="262"/>
      <c r="W905" s="262"/>
      <c r="X905" s="262"/>
    </row>
    <row r="906" spans="1:24" ht="14.25" customHeight="1" x14ac:dyDescent="0.25">
      <c r="A906" s="262"/>
      <c r="B906" s="262"/>
      <c r="C906" s="262"/>
      <c r="D906" s="262"/>
      <c r="E906" s="262"/>
      <c r="F906" s="262"/>
      <c r="G906" s="262"/>
      <c r="H906" s="262"/>
      <c r="I906" s="262"/>
      <c r="J906" s="262"/>
      <c r="K906" s="262"/>
      <c r="L906" s="262"/>
      <c r="M906" s="262"/>
      <c r="N906" s="262"/>
      <c r="O906" s="262"/>
      <c r="P906" s="262"/>
      <c r="Q906" s="262"/>
      <c r="R906" s="262"/>
      <c r="S906" s="262"/>
      <c r="T906" s="262"/>
      <c r="U906" s="262"/>
      <c r="V906" s="262"/>
      <c r="W906" s="262"/>
      <c r="X906" s="262"/>
    </row>
    <row r="907" spans="1:24" ht="14.25" customHeight="1" x14ac:dyDescent="0.25">
      <c r="A907" s="262"/>
      <c r="B907" s="262"/>
      <c r="C907" s="262"/>
      <c r="D907" s="262"/>
      <c r="E907" s="262"/>
      <c r="F907" s="262"/>
      <c r="G907" s="262"/>
      <c r="H907" s="262"/>
      <c r="I907" s="262"/>
      <c r="J907" s="262"/>
      <c r="K907" s="262"/>
      <c r="L907" s="262"/>
      <c r="M907" s="262"/>
      <c r="N907" s="262"/>
      <c r="O907" s="262"/>
      <c r="P907" s="262"/>
      <c r="Q907" s="262"/>
      <c r="R907" s="262"/>
      <c r="S907" s="262"/>
      <c r="T907" s="262"/>
      <c r="U907" s="262"/>
      <c r="V907" s="262"/>
      <c r="W907" s="262"/>
      <c r="X907" s="262"/>
    </row>
    <row r="908" spans="1:24" ht="14.25" customHeight="1" x14ac:dyDescent="0.25">
      <c r="A908" s="262"/>
      <c r="B908" s="262"/>
      <c r="C908" s="262"/>
      <c r="D908" s="262"/>
      <c r="E908" s="262"/>
      <c r="F908" s="262"/>
      <c r="G908" s="262"/>
      <c r="H908" s="262"/>
      <c r="I908" s="262"/>
      <c r="J908" s="262"/>
      <c r="K908" s="262"/>
      <c r="L908" s="262"/>
      <c r="M908" s="262"/>
      <c r="N908" s="262"/>
      <c r="O908" s="262"/>
      <c r="P908" s="262"/>
      <c r="Q908" s="262"/>
      <c r="R908" s="262"/>
      <c r="S908" s="262"/>
      <c r="T908" s="262"/>
      <c r="U908" s="262"/>
      <c r="V908" s="262"/>
      <c r="W908" s="262"/>
      <c r="X908" s="262"/>
    </row>
    <row r="909" spans="1:24" ht="14.25" customHeight="1" x14ac:dyDescent="0.25">
      <c r="A909" s="262"/>
      <c r="B909" s="262"/>
      <c r="C909" s="262"/>
      <c r="D909" s="262"/>
      <c r="E909" s="262"/>
      <c r="F909" s="262"/>
      <c r="G909" s="262"/>
      <c r="H909" s="262"/>
      <c r="I909" s="262"/>
      <c r="J909" s="262"/>
      <c r="K909" s="262"/>
      <c r="L909" s="262"/>
      <c r="M909" s="262"/>
      <c r="N909" s="262"/>
      <c r="O909" s="262"/>
      <c r="P909" s="262"/>
      <c r="Q909" s="262"/>
      <c r="R909" s="262"/>
      <c r="S909" s="262"/>
      <c r="T909" s="262"/>
      <c r="U909" s="262"/>
      <c r="V909" s="262"/>
      <c r="W909" s="262"/>
      <c r="X909" s="262"/>
    </row>
    <row r="910" spans="1:24" ht="14.25" customHeight="1" x14ac:dyDescent="0.25">
      <c r="A910" s="262"/>
      <c r="B910" s="262"/>
      <c r="C910" s="262"/>
      <c r="D910" s="262"/>
      <c r="E910" s="262"/>
      <c r="F910" s="262"/>
      <c r="G910" s="262"/>
      <c r="H910" s="262"/>
      <c r="I910" s="262"/>
      <c r="J910" s="262"/>
      <c r="K910" s="262"/>
      <c r="L910" s="262"/>
      <c r="M910" s="262"/>
      <c r="N910" s="262"/>
      <c r="O910" s="262"/>
      <c r="P910" s="262"/>
      <c r="Q910" s="262"/>
      <c r="R910" s="262"/>
      <c r="S910" s="262"/>
      <c r="T910" s="262"/>
      <c r="U910" s="262"/>
      <c r="V910" s="262"/>
      <c r="W910" s="262"/>
      <c r="X910" s="262"/>
    </row>
    <row r="911" spans="1:24" ht="14.25" customHeight="1" x14ac:dyDescent="0.25">
      <c r="A911" s="262"/>
      <c r="B911" s="262"/>
      <c r="C911" s="262"/>
      <c r="D911" s="262"/>
      <c r="E911" s="262"/>
      <c r="F911" s="262"/>
      <c r="G911" s="262"/>
      <c r="H911" s="262"/>
      <c r="I911" s="262"/>
      <c r="J911" s="262"/>
      <c r="K911" s="262"/>
      <c r="L911" s="262"/>
      <c r="M911" s="262"/>
      <c r="N911" s="262"/>
      <c r="O911" s="262"/>
      <c r="P911" s="262"/>
      <c r="Q911" s="262"/>
      <c r="R911" s="262"/>
      <c r="S911" s="262"/>
      <c r="T911" s="262"/>
      <c r="U911" s="262"/>
      <c r="V911" s="262"/>
      <c r="W911" s="262"/>
      <c r="X911" s="262"/>
    </row>
    <row r="912" spans="1:24" ht="14.25" customHeight="1" x14ac:dyDescent="0.25">
      <c r="A912" s="262"/>
      <c r="B912" s="262"/>
      <c r="C912" s="262"/>
      <c r="D912" s="262"/>
      <c r="E912" s="262"/>
      <c r="F912" s="262"/>
      <c r="G912" s="262"/>
      <c r="H912" s="262"/>
      <c r="I912" s="262"/>
      <c r="J912" s="262"/>
      <c r="K912" s="262"/>
      <c r="L912" s="262"/>
      <c r="M912" s="262"/>
      <c r="N912" s="262"/>
      <c r="O912" s="262"/>
      <c r="P912" s="262"/>
      <c r="Q912" s="262"/>
      <c r="R912" s="262"/>
      <c r="S912" s="262"/>
      <c r="T912" s="262"/>
      <c r="U912" s="262"/>
      <c r="V912" s="262"/>
      <c r="W912" s="262"/>
      <c r="X912" s="262"/>
    </row>
    <row r="913" spans="1:24" ht="14.25" customHeight="1" x14ac:dyDescent="0.25">
      <c r="A913" s="262"/>
      <c r="B913" s="262"/>
      <c r="C913" s="262"/>
      <c r="D913" s="262"/>
      <c r="E913" s="262"/>
      <c r="F913" s="262"/>
      <c r="G913" s="262"/>
      <c r="H913" s="262"/>
      <c r="I913" s="262"/>
      <c r="J913" s="262"/>
      <c r="K913" s="262"/>
      <c r="L913" s="262"/>
      <c r="M913" s="262"/>
      <c r="N913" s="262"/>
      <c r="O913" s="262"/>
      <c r="P913" s="262"/>
      <c r="Q913" s="262"/>
      <c r="R913" s="262"/>
      <c r="S913" s="262"/>
      <c r="T913" s="262"/>
      <c r="U913" s="262"/>
      <c r="V913" s="262"/>
      <c r="W913" s="262"/>
      <c r="X913" s="262"/>
    </row>
    <row r="914" spans="1:24" ht="14.25" customHeight="1" x14ac:dyDescent="0.25">
      <c r="A914" s="262"/>
      <c r="B914" s="262"/>
      <c r="C914" s="262"/>
      <c r="D914" s="262"/>
      <c r="E914" s="262"/>
      <c r="F914" s="262"/>
      <c r="G914" s="262"/>
      <c r="H914" s="262"/>
      <c r="I914" s="262"/>
      <c r="J914" s="262"/>
      <c r="K914" s="262"/>
      <c r="L914" s="262"/>
      <c r="M914" s="262"/>
      <c r="N914" s="262"/>
      <c r="O914" s="262"/>
      <c r="P914" s="262"/>
      <c r="Q914" s="262"/>
      <c r="R914" s="262"/>
      <c r="S914" s="262"/>
      <c r="T914" s="262"/>
      <c r="U914" s="262"/>
      <c r="V914" s="262"/>
      <c r="W914" s="262"/>
      <c r="X914" s="262"/>
    </row>
    <row r="915" spans="1:24" ht="14.25" customHeight="1" x14ac:dyDescent="0.25">
      <c r="A915" s="262"/>
      <c r="B915" s="262"/>
      <c r="C915" s="262"/>
      <c r="D915" s="262"/>
      <c r="E915" s="262"/>
      <c r="F915" s="262"/>
      <c r="G915" s="262"/>
      <c r="H915" s="262"/>
      <c r="I915" s="262"/>
      <c r="J915" s="262"/>
      <c r="K915" s="262"/>
      <c r="L915" s="262"/>
      <c r="M915" s="262"/>
      <c r="N915" s="262"/>
      <c r="O915" s="262"/>
      <c r="P915" s="262"/>
      <c r="Q915" s="262"/>
      <c r="R915" s="262"/>
      <c r="S915" s="262"/>
      <c r="T915" s="262"/>
      <c r="U915" s="262"/>
      <c r="V915" s="262"/>
      <c r="W915" s="262"/>
      <c r="X915" s="262"/>
    </row>
    <row r="916" spans="1:24" ht="14.25" customHeight="1" x14ac:dyDescent="0.25">
      <c r="A916" s="262"/>
      <c r="B916" s="262"/>
      <c r="C916" s="262"/>
      <c r="D916" s="262"/>
      <c r="E916" s="262"/>
      <c r="F916" s="262"/>
      <c r="G916" s="262"/>
      <c r="H916" s="262"/>
      <c r="I916" s="262"/>
      <c r="J916" s="262"/>
      <c r="K916" s="262"/>
      <c r="L916" s="262"/>
      <c r="M916" s="262"/>
      <c r="N916" s="262"/>
      <c r="O916" s="262"/>
      <c r="P916" s="262"/>
      <c r="Q916" s="262"/>
      <c r="R916" s="262"/>
      <c r="S916" s="262"/>
      <c r="T916" s="262"/>
      <c r="U916" s="262"/>
      <c r="V916" s="262"/>
      <c r="W916" s="262"/>
      <c r="X916" s="262"/>
    </row>
    <row r="917" spans="1:24" ht="14.25" customHeight="1" x14ac:dyDescent="0.25">
      <c r="A917" s="262"/>
      <c r="B917" s="262"/>
      <c r="C917" s="262"/>
      <c r="D917" s="262"/>
      <c r="E917" s="262"/>
      <c r="F917" s="262"/>
      <c r="G917" s="262"/>
      <c r="H917" s="262"/>
      <c r="I917" s="262"/>
      <c r="J917" s="262"/>
      <c r="K917" s="262"/>
      <c r="L917" s="262"/>
      <c r="M917" s="262"/>
      <c r="N917" s="262"/>
      <c r="O917" s="262"/>
      <c r="P917" s="262"/>
      <c r="Q917" s="262"/>
      <c r="R917" s="262"/>
      <c r="S917" s="262"/>
      <c r="T917" s="262"/>
      <c r="U917" s="262"/>
      <c r="V917" s="262"/>
      <c r="W917" s="262"/>
      <c r="X917" s="262"/>
    </row>
    <row r="918" spans="1:24" ht="14.25" customHeight="1" x14ac:dyDescent="0.25">
      <c r="A918" s="262"/>
      <c r="B918" s="262"/>
      <c r="C918" s="262"/>
      <c r="D918" s="262"/>
      <c r="E918" s="262"/>
      <c r="F918" s="262"/>
      <c r="G918" s="262"/>
      <c r="H918" s="262"/>
      <c r="I918" s="262"/>
      <c r="J918" s="262"/>
      <c r="K918" s="262"/>
      <c r="L918" s="262"/>
      <c r="M918" s="262"/>
      <c r="N918" s="262"/>
      <c r="O918" s="262"/>
      <c r="P918" s="262"/>
      <c r="Q918" s="262"/>
      <c r="R918" s="262"/>
      <c r="S918" s="262"/>
      <c r="T918" s="262"/>
      <c r="U918" s="262"/>
      <c r="V918" s="262"/>
      <c r="W918" s="262"/>
      <c r="X918" s="262"/>
    </row>
    <row r="919" spans="1:24" ht="14.25" customHeight="1" x14ac:dyDescent="0.25">
      <c r="A919" s="262"/>
      <c r="B919" s="262"/>
      <c r="C919" s="262"/>
      <c r="D919" s="262"/>
      <c r="E919" s="262"/>
      <c r="F919" s="262"/>
      <c r="G919" s="262"/>
      <c r="H919" s="262"/>
      <c r="I919" s="262"/>
      <c r="J919" s="262"/>
      <c r="K919" s="262"/>
      <c r="L919" s="262"/>
      <c r="M919" s="262"/>
      <c r="N919" s="262"/>
      <c r="O919" s="262"/>
      <c r="P919" s="262"/>
      <c r="Q919" s="262"/>
      <c r="R919" s="262"/>
      <c r="S919" s="262"/>
      <c r="T919" s="262"/>
      <c r="U919" s="262"/>
      <c r="V919" s="262"/>
      <c r="W919" s="262"/>
      <c r="X919" s="262"/>
    </row>
    <row r="920" spans="1:24" ht="14.25" customHeight="1" x14ac:dyDescent="0.25">
      <c r="A920" s="262"/>
      <c r="B920" s="262"/>
      <c r="C920" s="262"/>
      <c r="D920" s="262"/>
      <c r="E920" s="262"/>
      <c r="F920" s="262"/>
      <c r="G920" s="262"/>
      <c r="H920" s="262"/>
      <c r="I920" s="262"/>
      <c r="J920" s="262"/>
      <c r="K920" s="262"/>
      <c r="L920" s="262"/>
      <c r="M920" s="262"/>
      <c r="N920" s="262"/>
      <c r="O920" s="262"/>
      <c r="P920" s="262"/>
      <c r="Q920" s="262"/>
      <c r="R920" s="262"/>
      <c r="S920" s="262"/>
      <c r="T920" s="262"/>
      <c r="U920" s="262"/>
      <c r="V920" s="262"/>
      <c r="W920" s="262"/>
      <c r="X920" s="262"/>
    </row>
    <row r="921" spans="1:24" ht="14.25" customHeight="1" x14ac:dyDescent="0.25">
      <c r="A921" s="262"/>
      <c r="B921" s="262"/>
      <c r="C921" s="262"/>
      <c r="D921" s="262"/>
      <c r="E921" s="262"/>
      <c r="F921" s="262"/>
      <c r="G921" s="262"/>
      <c r="H921" s="262"/>
      <c r="I921" s="262"/>
      <c r="J921" s="262"/>
      <c r="K921" s="262"/>
      <c r="L921" s="262"/>
      <c r="M921" s="262"/>
      <c r="N921" s="262"/>
      <c r="O921" s="262"/>
      <c r="P921" s="262"/>
      <c r="Q921" s="262"/>
      <c r="R921" s="262"/>
      <c r="S921" s="262"/>
      <c r="T921" s="262"/>
      <c r="U921" s="262"/>
      <c r="V921" s="262"/>
      <c r="W921" s="262"/>
      <c r="X921" s="262"/>
    </row>
    <row r="922" spans="1:24" ht="14.25" customHeight="1" x14ac:dyDescent="0.25">
      <c r="A922" s="262"/>
      <c r="B922" s="262"/>
      <c r="C922" s="262"/>
      <c r="D922" s="262"/>
      <c r="E922" s="262"/>
      <c r="F922" s="262"/>
      <c r="G922" s="262"/>
      <c r="H922" s="262"/>
      <c r="I922" s="262"/>
      <c r="J922" s="262"/>
      <c r="K922" s="262"/>
      <c r="L922" s="262"/>
      <c r="M922" s="262"/>
      <c r="N922" s="262"/>
      <c r="O922" s="262"/>
      <c r="P922" s="262"/>
      <c r="Q922" s="262"/>
      <c r="R922" s="262"/>
      <c r="S922" s="262"/>
      <c r="T922" s="262"/>
      <c r="U922" s="262"/>
      <c r="V922" s="262"/>
      <c r="W922" s="262"/>
      <c r="X922" s="262"/>
    </row>
    <row r="923" spans="1:24" ht="14.25" customHeight="1" x14ac:dyDescent="0.25">
      <c r="A923" s="262"/>
      <c r="B923" s="262"/>
      <c r="C923" s="262"/>
      <c r="D923" s="262"/>
      <c r="E923" s="262"/>
      <c r="F923" s="262"/>
      <c r="G923" s="262"/>
      <c r="H923" s="262"/>
      <c r="I923" s="262"/>
      <c r="J923" s="262"/>
      <c r="K923" s="262"/>
      <c r="L923" s="262"/>
      <c r="M923" s="262"/>
      <c r="N923" s="262"/>
      <c r="O923" s="262"/>
      <c r="P923" s="262"/>
      <c r="Q923" s="262"/>
      <c r="R923" s="262"/>
      <c r="S923" s="262"/>
      <c r="T923" s="262"/>
      <c r="U923" s="262"/>
      <c r="V923" s="262"/>
      <c r="W923" s="262"/>
      <c r="X923" s="262"/>
    </row>
    <row r="924" spans="1:24" ht="14.25" customHeight="1" x14ac:dyDescent="0.25">
      <c r="A924" s="262"/>
      <c r="B924" s="262"/>
      <c r="C924" s="262"/>
      <c r="D924" s="262"/>
      <c r="E924" s="262"/>
      <c r="F924" s="262"/>
      <c r="G924" s="262"/>
      <c r="H924" s="262"/>
      <c r="I924" s="262"/>
      <c r="J924" s="262"/>
      <c r="K924" s="262"/>
      <c r="L924" s="262"/>
      <c r="M924" s="262"/>
      <c r="N924" s="262"/>
      <c r="O924" s="262"/>
      <c r="P924" s="262"/>
      <c r="Q924" s="262"/>
      <c r="R924" s="262"/>
      <c r="S924" s="262"/>
      <c r="T924" s="262"/>
      <c r="U924" s="262"/>
      <c r="V924" s="262"/>
      <c r="W924" s="262"/>
      <c r="X924" s="262"/>
    </row>
    <row r="925" spans="1:24" ht="14.25" customHeight="1" x14ac:dyDescent="0.25">
      <c r="A925" s="262"/>
      <c r="B925" s="262"/>
      <c r="C925" s="262"/>
      <c r="D925" s="262"/>
      <c r="E925" s="262"/>
      <c r="F925" s="262"/>
      <c r="G925" s="262"/>
      <c r="H925" s="262"/>
      <c r="I925" s="262"/>
      <c r="J925" s="262"/>
      <c r="K925" s="262"/>
      <c r="L925" s="262"/>
      <c r="M925" s="262"/>
      <c r="N925" s="262"/>
      <c r="O925" s="262"/>
      <c r="P925" s="262"/>
      <c r="Q925" s="262"/>
      <c r="R925" s="262"/>
      <c r="S925" s="262"/>
      <c r="T925" s="262"/>
      <c r="U925" s="262"/>
      <c r="V925" s="262"/>
      <c r="W925" s="262"/>
      <c r="X925" s="262"/>
    </row>
    <row r="926" spans="1:24" ht="14.25" customHeight="1" x14ac:dyDescent="0.25">
      <c r="A926" s="262"/>
      <c r="B926" s="262"/>
      <c r="C926" s="262"/>
      <c r="D926" s="262"/>
      <c r="E926" s="262"/>
      <c r="F926" s="262"/>
      <c r="G926" s="262"/>
      <c r="H926" s="262"/>
      <c r="I926" s="262"/>
      <c r="J926" s="262"/>
      <c r="K926" s="262"/>
      <c r="L926" s="262"/>
      <c r="M926" s="262"/>
      <c r="N926" s="262"/>
      <c r="O926" s="262"/>
      <c r="P926" s="262"/>
      <c r="Q926" s="262"/>
      <c r="R926" s="262"/>
      <c r="S926" s="262"/>
      <c r="T926" s="262"/>
      <c r="U926" s="262"/>
      <c r="V926" s="262"/>
      <c r="W926" s="262"/>
      <c r="X926" s="262"/>
    </row>
    <row r="927" spans="1:24" ht="14.25" customHeight="1" x14ac:dyDescent="0.25">
      <c r="A927" s="262"/>
      <c r="B927" s="262"/>
      <c r="C927" s="262"/>
      <c r="D927" s="262"/>
      <c r="E927" s="262"/>
      <c r="F927" s="262"/>
      <c r="G927" s="262"/>
      <c r="H927" s="262"/>
      <c r="I927" s="262"/>
      <c r="J927" s="262"/>
      <c r="K927" s="262"/>
      <c r="L927" s="262"/>
      <c r="M927" s="262"/>
      <c r="N927" s="262"/>
      <c r="O927" s="262"/>
      <c r="P927" s="262"/>
      <c r="Q927" s="262"/>
      <c r="R927" s="262"/>
      <c r="S927" s="262"/>
      <c r="T927" s="262"/>
      <c r="U927" s="262"/>
      <c r="V927" s="262"/>
      <c r="W927" s="262"/>
      <c r="X927" s="262"/>
    </row>
    <row r="928" spans="1:24" ht="14.25" customHeight="1" x14ac:dyDescent="0.25">
      <c r="A928" s="262"/>
      <c r="B928" s="262"/>
      <c r="C928" s="262"/>
      <c r="D928" s="262"/>
      <c r="E928" s="262"/>
      <c r="F928" s="262"/>
      <c r="G928" s="262"/>
      <c r="H928" s="262"/>
      <c r="I928" s="262"/>
      <c r="J928" s="262"/>
      <c r="K928" s="262"/>
      <c r="L928" s="262"/>
      <c r="M928" s="262"/>
      <c r="N928" s="262"/>
      <c r="O928" s="262"/>
      <c r="P928" s="262"/>
      <c r="Q928" s="262"/>
      <c r="R928" s="262"/>
      <c r="S928" s="262"/>
      <c r="T928" s="262"/>
      <c r="U928" s="262"/>
      <c r="V928" s="262"/>
      <c r="W928" s="262"/>
      <c r="X928" s="262"/>
    </row>
    <row r="929" spans="1:24" ht="14.25" customHeight="1" x14ac:dyDescent="0.25">
      <c r="A929" s="262"/>
      <c r="B929" s="262"/>
      <c r="C929" s="262"/>
      <c r="D929" s="262"/>
      <c r="E929" s="262"/>
      <c r="F929" s="262"/>
      <c r="G929" s="262"/>
      <c r="H929" s="262"/>
      <c r="I929" s="262"/>
      <c r="J929" s="262"/>
      <c r="K929" s="262"/>
      <c r="L929" s="262"/>
      <c r="M929" s="262"/>
      <c r="N929" s="262"/>
      <c r="O929" s="262"/>
      <c r="P929" s="262"/>
      <c r="Q929" s="262"/>
      <c r="R929" s="262"/>
      <c r="S929" s="262"/>
      <c r="T929" s="262"/>
      <c r="U929" s="262"/>
      <c r="V929" s="262"/>
      <c r="W929" s="262"/>
      <c r="X929" s="262"/>
    </row>
    <row r="930" spans="1:24" ht="14.25" customHeight="1" x14ac:dyDescent="0.25">
      <c r="A930" s="262"/>
      <c r="B930" s="262"/>
      <c r="C930" s="262"/>
      <c r="D930" s="262"/>
      <c r="E930" s="262"/>
      <c r="F930" s="262"/>
      <c r="G930" s="262"/>
      <c r="H930" s="262"/>
      <c r="I930" s="262"/>
      <c r="J930" s="262"/>
      <c r="K930" s="262"/>
      <c r="L930" s="262"/>
      <c r="M930" s="262"/>
      <c r="N930" s="262"/>
      <c r="O930" s="262"/>
      <c r="P930" s="262"/>
      <c r="Q930" s="262"/>
      <c r="R930" s="262"/>
      <c r="S930" s="262"/>
      <c r="T930" s="262"/>
      <c r="U930" s="262"/>
      <c r="V930" s="262"/>
      <c r="W930" s="262"/>
      <c r="X930" s="262"/>
    </row>
    <row r="931" spans="1:24" ht="14.25" customHeight="1" x14ac:dyDescent="0.25">
      <c r="A931" s="262"/>
      <c r="B931" s="262"/>
      <c r="C931" s="262"/>
      <c r="D931" s="262"/>
      <c r="E931" s="262"/>
      <c r="F931" s="262"/>
      <c r="G931" s="262"/>
      <c r="H931" s="262"/>
      <c r="I931" s="262"/>
      <c r="J931" s="262"/>
      <c r="K931" s="262"/>
      <c r="L931" s="262"/>
      <c r="M931" s="262"/>
      <c r="N931" s="262"/>
      <c r="O931" s="262"/>
      <c r="P931" s="262"/>
      <c r="Q931" s="262"/>
      <c r="R931" s="262"/>
      <c r="S931" s="262"/>
      <c r="T931" s="262"/>
      <c r="U931" s="262"/>
      <c r="V931" s="262"/>
      <c r="W931" s="262"/>
      <c r="X931" s="262"/>
    </row>
    <row r="932" spans="1:24" ht="14.25" customHeight="1" x14ac:dyDescent="0.25">
      <c r="A932" s="262"/>
      <c r="B932" s="262"/>
      <c r="C932" s="262"/>
      <c r="D932" s="262"/>
      <c r="E932" s="262"/>
      <c r="F932" s="262"/>
      <c r="G932" s="262"/>
      <c r="H932" s="262"/>
      <c r="I932" s="262"/>
      <c r="J932" s="262"/>
      <c r="K932" s="262"/>
      <c r="L932" s="262"/>
      <c r="M932" s="262"/>
      <c r="N932" s="262"/>
      <c r="O932" s="262"/>
      <c r="P932" s="262"/>
      <c r="Q932" s="262"/>
      <c r="R932" s="262"/>
      <c r="S932" s="262"/>
      <c r="T932" s="262"/>
      <c r="U932" s="262"/>
      <c r="V932" s="262"/>
      <c r="W932" s="262"/>
      <c r="X932" s="262"/>
    </row>
    <row r="933" spans="1:24" ht="14.25" customHeight="1" x14ac:dyDescent="0.25">
      <c r="A933" s="262"/>
      <c r="B933" s="262"/>
      <c r="C933" s="262"/>
      <c r="D933" s="262"/>
      <c r="E933" s="262"/>
      <c r="F933" s="262"/>
      <c r="G933" s="262"/>
      <c r="H933" s="262"/>
      <c r="I933" s="262"/>
      <c r="J933" s="262"/>
      <c r="K933" s="262"/>
      <c r="L933" s="262"/>
      <c r="M933" s="262"/>
      <c r="N933" s="262"/>
      <c r="O933" s="262"/>
      <c r="P933" s="262"/>
      <c r="Q933" s="262"/>
      <c r="R933" s="262"/>
      <c r="S933" s="262"/>
      <c r="T933" s="262"/>
      <c r="U933" s="262"/>
      <c r="V933" s="262"/>
      <c r="W933" s="262"/>
      <c r="X933" s="262"/>
    </row>
    <row r="934" spans="1:24" ht="14.25" customHeight="1" x14ac:dyDescent="0.25">
      <c r="A934" s="262"/>
      <c r="B934" s="262"/>
      <c r="C934" s="262"/>
      <c r="D934" s="262"/>
      <c r="E934" s="262"/>
      <c r="F934" s="262"/>
      <c r="G934" s="262"/>
      <c r="H934" s="262"/>
      <c r="I934" s="262"/>
      <c r="J934" s="262"/>
      <c r="K934" s="262"/>
      <c r="L934" s="262"/>
      <c r="M934" s="262"/>
      <c r="N934" s="262"/>
      <c r="O934" s="262"/>
      <c r="P934" s="262"/>
      <c r="Q934" s="262"/>
      <c r="R934" s="262"/>
      <c r="S934" s="262"/>
      <c r="T934" s="262"/>
      <c r="U934" s="262"/>
      <c r="V934" s="262"/>
      <c r="W934" s="262"/>
      <c r="X934" s="262"/>
    </row>
    <row r="935" spans="1:24" ht="14.25" customHeight="1" x14ac:dyDescent="0.25">
      <c r="A935" s="262"/>
      <c r="B935" s="262"/>
      <c r="C935" s="262"/>
      <c r="D935" s="262"/>
      <c r="E935" s="262"/>
      <c r="F935" s="262"/>
      <c r="G935" s="262"/>
      <c r="H935" s="262"/>
      <c r="I935" s="262"/>
      <c r="J935" s="262"/>
      <c r="K935" s="262"/>
      <c r="L935" s="262"/>
      <c r="M935" s="262"/>
      <c r="N935" s="262"/>
      <c r="O935" s="262"/>
      <c r="P935" s="262"/>
      <c r="Q935" s="262"/>
      <c r="R935" s="262"/>
      <c r="S935" s="262"/>
      <c r="T935" s="262"/>
      <c r="U935" s="262"/>
      <c r="V935" s="262"/>
      <c r="W935" s="262"/>
      <c r="X935" s="262"/>
    </row>
    <row r="936" spans="1:24" ht="14.25" customHeight="1" x14ac:dyDescent="0.25">
      <c r="A936" s="262"/>
      <c r="B936" s="262"/>
      <c r="C936" s="262"/>
      <c r="D936" s="262"/>
      <c r="E936" s="262"/>
      <c r="F936" s="262"/>
      <c r="G936" s="262"/>
      <c r="H936" s="262"/>
      <c r="I936" s="262"/>
      <c r="J936" s="262"/>
      <c r="K936" s="262"/>
      <c r="L936" s="262"/>
      <c r="M936" s="262"/>
      <c r="N936" s="262"/>
      <c r="O936" s="262"/>
      <c r="P936" s="262"/>
      <c r="Q936" s="262"/>
      <c r="R936" s="262"/>
      <c r="S936" s="262"/>
      <c r="T936" s="262"/>
      <c r="U936" s="262"/>
      <c r="V936" s="262"/>
      <c r="W936" s="262"/>
      <c r="X936" s="262"/>
    </row>
    <row r="937" spans="1:24" ht="14.25" customHeight="1" x14ac:dyDescent="0.25">
      <c r="A937" s="262"/>
      <c r="B937" s="262"/>
      <c r="C937" s="262"/>
      <c r="D937" s="262"/>
      <c r="E937" s="262"/>
      <c r="F937" s="262"/>
      <c r="G937" s="262"/>
      <c r="H937" s="262"/>
      <c r="I937" s="262"/>
      <c r="J937" s="262"/>
      <c r="K937" s="262"/>
      <c r="L937" s="262"/>
      <c r="M937" s="262"/>
      <c r="N937" s="262"/>
      <c r="O937" s="262"/>
      <c r="P937" s="262"/>
      <c r="Q937" s="262"/>
      <c r="R937" s="262"/>
      <c r="S937" s="262"/>
      <c r="T937" s="262"/>
      <c r="U937" s="262"/>
      <c r="V937" s="262"/>
      <c r="W937" s="262"/>
      <c r="X937" s="262"/>
    </row>
    <row r="938" spans="1:24" ht="14.25" customHeight="1" x14ac:dyDescent="0.25">
      <c r="A938" s="262"/>
      <c r="B938" s="262"/>
      <c r="C938" s="262"/>
      <c r="D938" s="262"/>
      <c r="E938" s="262"/>
      <c r="F938" s="262"/>
      <c r="G938" s="262"/>
      <c r="H938" s="262"/>
      <c r="I938" s="262"/>
      <c r="J938" s="262"/>
      <c r="K938" s="262"/>
      <c r="L938" s="262"/>
      <c r="M938" s="262"/>
      <c r="N938" s="262"/>
      <c r="O938" s="262"/>
      <c r="P938" s="262"/>
      <c r="Q938" s="262"/>
      <c r="R938" s="262"/>
      <c r="S938" s="262"/>
      <c r="T938" s="262"/>
      <c r="U938" s="262"/>
      <c r="V938" s="262"/>
      <c r="W938" s="262"/>
      <c r="X938" s="262"/>
    </row>
    <row r="939" spans="1:24" ht="14.25" customHeight="1" x14ac:dyDescent="0.25">
      <c r="A939" s="262"/>
      <c r="B939" s="262"/>
      <c r="C939" s="262"/>
      <c r="D939" s="262"/>
      <c r="E939" s="262"/>
      <c r="F939" s="262"/>
      <c r="G939" s="262"/>
      <c r="H939" s="262"/>
      <c r="I939" s="262"/>
      <c r="J939" s="262"/>
      <c r="K939" s="262"/>
      <c r="L939" s="262"/>
      <c r="M939" s="262"/>
      <c r="N939" s="262"/>
      <c r="O939" s="262"/>
      <c r="P939" s="262"/>
      <c r="Q939" s="262"/>
      <c r="R939" s="262"/>
      <c r="S939" s="262"/>
      <c r="T939" s="262"/>
      <c r="U939" s="262"/>
      <c r="V939" s="262"/>
      <c r="W939" s="262"/>
      <c r="X939" s="262"/>
    </row>
    <row r="940" spans="1:24" ht="14.25" customHeight="1" x14ac:dyDescent="0.25">
      <c r="A940" s="262"/>
      <c r="B940" s="262"/>
      <c r="C940" s="262"/>
      <c r="D940" s="262"/>
      <c r="E940" s="262"/>
      <c r="F940" s="262"/>
      <c r="G940" s="262"/>
      <c r="H940" s="262"/>
      <c r="I940" s="262"/>
      <c r="J940" s="262"/>
      <c r="K940" s="262"/>
      <c r="L940" s="262"/>
      <c r="M940" s="262"/>
      <c r="N940" s="262"/>
      <c r="O940" s="262"/>
      <c r="P940" s="262"/>
      <c r="Q940" s="262"/>
      <c r="R940" s="262"/>
      <c r="S940" s="262"/>
      <c r="T940" s="262"/>
      <c r="U940" s="262"/>
      <c r="V940" s="262"/>
      <c r="W940" s="262"/>
      <c r="X940" s="262"/>
    </row>
    <row r="941" spans="1:24" ht="14.25" customHeight="1" x14ac:dyDescent="0.25">
      <c r="A941" s="262"/>
      <c r="B941" s="262"/>
      <c r="C941" s="262"/>
      <c r="D941" s="262"/>
      <c r="E941" s="262"/>
      <c r="F941" s="262"/>
      <c r="G941" s="262"/>
      <c r="H941" s="262"/>
      <c r="I941" s="262"/>
      <c r="J941" s="262"/>
      <c r="K941" s="262"/>
      <c r="L941" s="262"/>
      <c r="M941" s="262"/>
      <c r="N941" s="262"/>
      <c r="O941" s="262"/>
      <c r="P941" s="262"/>
      <c r="Q941" s="262"/>
      <c r="R941" s="262"/>
      <c r="S941" s="262"/>
      <c r="T941" s="262"/>
      <c r="U941" s="262"/>
      <c r="V941" s="262"/>
      <c r="W941" s="262"/>
      <c r="X941" s="262"/>
    </row>
    <row r="942" spans="1:24" ht="14.25" customHeight="1" x14ac:dyDescent="0.25">
      <c r="A942" s="262"/>
      <c r="B942" s="262"/>
      <c r="C942" s="262"/>
      <c r="D942" s="262"/>
      <c r="E942" s="262"/>
      <c r="F942" s="262"/>
      <c r="G942" s="262"/>
      <c r="H942" s="262"/>
      <c r="I942" s="262"/>
      <c r="J942" s="262"/>
      <c r="K942" s="262"/>
      <c r="L942" s="262"/>
      <c r="M942" s="262"/>
      <c r="N942" s="262"/>
      <c r="O942" s="262"/>
      <c r="P942" s="262"/>
      <c r="Q942" s="262"/>
      <c r="R942" s="262"/>
      <c r="S942" s="262"/>
      <c r="T942" s="262"/>
      <c r="U942" s="262"/>
      <c r="V942" s="262"/>
      <c r="W942" s="262"/>
      <c r="X942" s="262"/>
    </row>
    <row r="943" spans="1:24" ht="14.25" customHeight="1" x14ac:dyDescent="0.25">
      <c r="A943" s="262"/>
      <c r="B943" s="262"/>
      <c r="C943" s="262"/>
      <c r="D943" s="262"/>
      <c r="E943" s="262"/>
      <c r="F943" s="262"/>
      <c r="G943" s="262"/>
      <c r="H943" s="262"/>
      <c r="I943" s="262"/>
      <c r="J943" s="262"/>
      <c r="K943" s="262"/>
      <c r="L943" s="262"/>
      <c r="M943" s="262"/>
      <c r="N943" s="262"/>
      <c r="O943" s="262"/>
      <c r="P943" s="262"/>
      <c r="Q943" s="262"/>
      <c r="R943" s="262"/>
      <c r="S943" s="262"/>
      <c r="T943" s="262"/>
      <c r="U943" s="262"/>
      <c r="V943" s="262"/>
      <c r="W943" s="262"/>
      <c r="X943" s="262"/>
    </row>
    <row r="944" spans="1:24" ht="14.25" customHeight="1" x14ac:dyDescent="0.25">
      <c r="A944" s="262"/>
      <c r="B944" s="262"/>
      <c r="C944" s="262"/>
      <c r="D944" s="262"/>
      <c r="E944" s="262"/>
      <c r="F944" s="262"/>
      <c r="G944" s="262"/>
      <c r="H944" s="262"/>
      <c r="I944" s="262"/>
      <c r="J944" s="262"/>
      <c r="K944" s="262"/>
      <c r="L944" s="262"/>
      <c r="M944" s="262"/>
      <c r="N944" s="262"/>
      <c r="O944" s="262"/>
      <c r="P944" s="262"/>
      <c r="Q944" s="262"/>
      <c r="R944" s="262"/>
      <c r="S944" s="262"/>
      <c r="T944" s="262"/>
      <c r="U944" s="262"/>
      <c r="V944" s="262"/>
      <c r="W944" s="262"/>
      <c r="X944" s="262"/>
    </row>
    <row r="945" spans="1:24" ht="14.25" customHeight="1" x14ac:dyDescent="0.25">
      <c r="A945" s="262"/>
      <c r="B945" s="262"/>
      <c r="C945" s="262"/>
      <c r="D945" s="262"/>
      <c r="E945" s="262"/>
      <c r="F945" s="262"/>
      <c r="G945" s="262"/>
      <c r="H945" s="262"/>
      <c r="I945" s="262"/>
      <c r="J945" s="262"/>
      <c r="K945" s="262"/>
      <c r="L945" s="262"/>
      <c r="M945" s="262"/>
      <c r="N945" s="262"/>
      <c r="O945" s="262"/>
      <c r="P945" s="262"/>
      <c r="Q945" s="262"/>
      <c r="R945" s="262"/>
      <c r="S945" s="262"/>
      <c r="T945" s="262"/>
      <c r="U945" s="262"/>
      <c r="V945" s="262"/>
      <c r="W945" s="262"/>
      <c r="X945" s="262"/>
    </row>
    <row r="946" spans="1:24" ht="14.25" customHeight="1" x14ac:dyDescent="0.25">
      <c r="A946" s="262"/>
      <c r="B946" s="262"/>
      <c r="C946" s="262"/>
      <c r="D946" s="262"/>
      <c r="E946" s="262"/>
      <c r="F946" s="262"/>
      <c r="G946" s="262"/>
      <c r="H946" s="262"/>
      <c r="I946" s="262"/>
      <c r="J946" s="262"/>
      <c r="K946" s="262"/>
      <c r="L946" s="262"/>
      <c r="M946" s="262"/>
      <c r="N946" s="262"/>
      <c r="O946" s="262"/>
      <c r="P946" s="262"/>
      <c r="Q946" s="262"/>
      <c r="R946" s="262"/>
      <c r="S946" s="262"/>
      <c r="T946" s="262"/>
      <c r="U946" s="262"/>
      <c r="V946" s="262"/>
      <c r="W946" s="262"/>
      <c r="X946" s="262"/>
    </row>
    <row r="947" spans="1:24" ht="14.25" customHeight="1" x14ac:dyDescent="0.25">
      <c r="A947" s="262"/>
      <c r="B947" s="262"/>
      <c r="C947" s="262"/>
      <c r="D947" s="262"/>
      <c r="E947" s="262"/>
      <c r="F947" s="262"/>
      <c r="G947" s="262"/>
      <c r="H947" s="262"/>
      <c r="I947" s="262"/>
      <c r="J947" s="262"/>
      <c r="K947" s="262"/>
      <c r="L947" s="262"/>
      <c r="M947" s="262"/>
      <c r="N947" s="262"/>
      <c r="O947" s="262"/>
      <c r="P947" s="262"/>
      <c r="Q947" s="262"/>
      <c r="R947" s="262"/>
      <c r="S947" s="262"/>
      <c r="T947" s="262"/>
      <c r="U947" s="262"/>
      <c r="V947" s="262"/>
      <c r="W947" s="262"/>
      <c r="X947" s="262"/>
    </row>
    <row r="948" spans="1:24" ht="14.25" customHeight="1" x14ac:dyDescent="0.25">
      <c r="A948" s="262"/>
      <c r="B948" s="262"/>
      <c r="C948" s="262"/>
      <c r="D948" s="262"/>
      <c r="E948" s="262"/>
      <c r="F948" s="262"/>
      <c r="G948" s="262"/>
      <c r="H948" s="262"/>
      <c r="I948" s="262"/>
      <c r="J948" s="262"/>
      <c r="K948" s="262"/>
      <c r="L948" s="262"/>
      <c r="M948" s="262"/>
      <c r="N948" s="262"/>
      <c r="O948" s="262"/>
      <c r="P948" s="262"/>
      <c r="Q948" s="262"/>
      <c r="R948" s="262"/>
      <c r="S948" s="262"/>
      <c r="T948" s="262"/>
      <c r="U948" s="262"/>
      <c r="V948" s="262"/>
      <c r="W948" s="262"/>
      <c r="X948" s="262"/>
    </row>
    <row r="949" spans="1:24" ht="14.25" customHeight="1" x14ac:dyDescent="0.25">
      <c r="A949" s="262"/>
      <c r="B949" s="262"/>
      <c r="C949" s="262"/>
      <c r="D949" s="262"/>
      <c r="E949" s="262"/>
      <c r="F949" s="262"/>
      <c r="G949" s="262"/>
      <c r="H949" s="262"/>
      <c r="I949" s="262"/>
      <c r="J949" s="262"/>
      <c r="K949" s="262"/>
      <c r="L949" s="262"/>
      <c r="M949" s="262"/>
      <c r="N949" s="262"/>
      <c r="O949" s="262"/>
      <c r="P949" s="262"/>
      <c r="Q949" s="262"/>
      <c r="R949" s="262"/>
      <c r="S949" s="262"/>
      <c r="T949" s="262"/>
      <c r="U949" s="262"/>
      <c r="V949" s="262"/>
      <c r="W949" s="262"/>
      <c r="X949" s="262"/>
    </row>
    <row r="950" spans="1:24" ht="14.25" customHeight="1" x14ac:dyDescent="0.25">
      <c r="A950" s="262"/>
      <c r="B950" s="262"/>
      <c r="C950" s="262"/>
      <c r="D950" s="262"/>
      <c r="E950" s="262"/>
      <c r="F950" s="262"/>
      <c r="G950" s="262"/>
      <c r="H950" s="262"/>
      <c r="I950" s="262"/>
      <c r="J950" s="262"/>
      <c r="K950" s="262"/>
      <c r="L950" s="262"/>
      <c r="M950" s="262"/>
      <c r="N950" s="262"/>
      <c r="O950" s="262"/>
      <c r="P950" s="262"/>
      <c r="Q950" s="262"/>
      <c r="R950" s="262"/>
      <c r="S950" s="262"/>
      <c r="T950" s="262"/>
      <c r="U950" s="262"/>
      <c r="V950" s="262"/>
      <c r="W950" s="262"/>
      <c r="X950" s="262"/>
    </row>
    <row r="951" spans="1:24" ht="14.25" customHeight="1" x14ac:dyDescent="0.25">
      <c r="A951" s="262"/>
      <c r="B951" s="262"/>
      <c r="C951" s="262"/>
      <c r="D951" s="262"/>
      <c r="E951" s="262"/>
      <c r="F951" s="262"/>
      <c r="G951" s="262"/>
      <c r="H951" s="262"/>
      <c r="I951" s="262"/>
      <c r="J951" s="262"/>
      <c r="K951" s="262"/>
      <c r="L951" s="262"/>
      <c r="M951" s="262"/>
      <c r="N951" s="262"/>
      <c r="O951" s="262"/>
      <c r="P951" s="262"/>
      <c r="Q951" s="262"/>
      <c r="R951" s="262"/>
      <c r="S951" s="262"/>
      <c r="T951" s="262"/>
      <c r="U951" s="262"/>
      <c r="V951" s="262"/>
      <c r="W951" s="262"/>
      <c r="X951" s="262"/>
    </row>
    <row r="952" spans="1:24" ht="14.25" customHeight="1" x14ac:dyDescent="0.25">
      <c r="A952" s="262"/>
      <c r="B952" s="262"/>
      <c r="C952" s="262"/>
      <c r="D952" s="262"/>
      <c r="E952" s="262"/>
      <c r="F952" s="262"/>
      <c r="G952" s="262"/>
      <c r="H952" s="262"/>
      <c r="I952" s="262"/>
      <c r="J952" s="262"/>
      <c r="K952" s="262"/>
      <c r="L952" s="262"/>
      <c r="M952" s="262"/>
      <c r="N952" s="262"/>
      <c r="O952" s="262"/>
      <c r="P952" s="262"/>
      <c r="Q952" s="262"/>
      <c r="R952" s="262"/>
      <c r="S952" s="262"/>
      <c r="T952" s="262"/>
      <c r="U952" s="262"/>
      <c r="V952" s="262"/>
      <c r="W952" s="262"/>
      <c r="X952" s="262"/>
    </row>
    <row r="953" spans="1:24" ht="14.25" customHeight="1" x14ac:dyDescent="0.25">
      <c r="A953" s="262"/>
      <c r="B953" s="262"/>
      <c r="C953" s="262"/>
      <c r="D953" s="262"/>
      <c r="E953" s="262"/>
      <c r="F953" s="262"/>
      <c r="G953" s="262"/>
      <c r="H953" s="262"/>
      <c r="I953" s="262"/>
      <c r="J953" s="262"/>
      <c r="K953" s="262"/>
      <c r="L953" s="262"/>
      <c r="M953" s="262"/>
      <c r="N953" s="262"/>
      <c r="O953" s="262"/>
      <c r="P953" s="262"/>
      <c r="Q953" s="262"/>
      <c r="R953" s="262"/>
      <c r="S953" s="262"/>
      <c r="T953" s="262"/>
      <c r="U953" s="262"/>
      <c r="V953" s="262"/>
      <c r="W953" s="262"/>
      <c r="X953" s="262"/>
    </row>
    <row r="954" spans="1:24" ht="14.25" customHeight="1" x14ac:dyDescent="0.25">
      <c r="A954" s="262"/>
      <c r="B954" s="262"/>
      <c r="C954" s="262"/>
      <c r="D954" s="262"/>
      <c r="E954" s="262"/>
      <c r="F954" s="262"/>
      <c r="G954" s="262"/>
      <c r="H954" s="262"/>
      <c r="I954" s="262"/>
      <c r="J954" s="262"/>
      <c r="K954" s="262"/>
      <c r="L954" s="262"/>
      <c r="M954" s="262"/>
      <c r="N954" s="262"/>
      <c r="O954" s="262"/>
      <c r="P954" s="262"/>
      <c r="Q954" s="262"/>
      <c r="R954" s="262"/>
      <c r="S954" s="262"/>
      <c r="T954" s="262"/>
      <c r="U954" s="262"/>
      <c r="V954" s="262"/>
      <c r="W954" s="262"/>
      <c r="X954" s="262"/>
    </row>
    <row r="955" spans="1:24" ht="14.25" customHeight="1" x14ac:dyDescent="0.25">
      <c r="A955" s="262"/>
      <c r="B955" s="262"/>
      <c r="C955" s="262"/>
      <c r="D955" s="262"/>
      <c r="E955" s="262"/>
      <c r="F955" s="262"/>
      <c r="G955" s="262"/>
      <c r="H955" s="262"/>
      <c r="I955" s="262"/>
      <c r="J955" s="262"/>
      <c r="K955" s="262"/>
      <c r="L955" s="262"/>
      <c r="M955" s="262"/>
      <c r="N955" s="262"/>
      <c r="O955" s="262"/>
      <c r="P955" s="262"/>
      <c r="Q955" s="262"/>
      <c r="R955" s="262"/>
      <c r="S955" s="262"/>
      <c r="T955" s="262"/>
      <c r="U955" s="262"/>
      <c r="V955" s="262"/>
      <c r="W955" s="262"/>
      <c r="X955" s="262"/>
    </row>
    <row r="956" spans="1:24" ht="14.25" customHeight="1" x14ac:dyDescent="0.25">
      <c r="A956" s="262"/>
      <c r="B956" s="262"/>
      <c r="C956" s="262"/>
      <c r="D956" s="262"/>
      <c r="E956" s="262"/>
      <c r="F956" s="262"/>
      <c r="G956" s="262"/>
      <c r="H956" s="262"/>
      <c r="I956" s="262"/>
      <c r="J956" s="262"/>
      <c r="K956" s="262"/>
      <c r="L956" s="262"/>
      <c r="M956" s="262"/>
      <c r="N956" s="262"/>
      <c r="O956" s="262"/>
      <c r="P956" s="262"/>
      <c r="Q956" s="262"/>
      <c r="R956" s="262"/>
      <c r="S956" s="262"/>
      <c r="T956" s="262"/>
      <c r="U956" s="262"/>
      <c r="V956" s="262"/>
      <c r="W956" s="262"/>
      <c r="X956" s="262"/>
    </row>
    <row r="957" spans="1:24" ht="14.25" customHeight="1" x14ac:dyDescent="0.25">
      <c r="A957" s="262"/>
      <c r="B957" s="262"/>
      <c r="C957" s="262"/>
      <c r="D957" s="262"/>
      <c r="E957" s="262"/>
      <c r="F957" s="262"/>
      <c r="G957" s="262"/>
      <c r="H957" s="262"/>
      <c r="I957" s="262"/>
      <c r="J957" s="262"/>
      <c r="K957" s="262"/>
      <c r="L957" s="262"/>
      <c r="M957" s="262"/>
      <c r="N957" s="262"/>
      <c r="O957" s="262"/>
      <c r="P957" s="262"/>
      <c r="Q957" s="262"/>
      <c r="R957" s="262"/>
      <c r="S957" s="262"/>
      <c r="T957" s="262"/>
      <c r="U957" s="262"/>
      <c r="V957" s="262"/>
      <c r="W957" s="262"/>
      <c r="X957" s="262"/>
    </row>
    <row r="958" spans="1:24" ht="14.25" customHeight="1" x14ac:dyDescent="0.25">
      <c r="A958" s="262"/>
      <c r="B958" s="262"/>
      <c r="C958" s="262"/>
      <c r="D958" s="262"/>
      <c r="E958" s="262"/>
      <c r="F958" s="262"/>
      <c r="G958" s="262"/>
      <c r="H958" s="262"/>
      <c r="I958" s="262"/>
      <c r="J958" s="262"/>
      <c r="K958" s="262"/>
      <c r="L958" s="262"/>
      <c r="M958" s="262"/>
      <c r="N958" s="262"/>
      <c r="O958" s="262"/>
      <c r="P958" s="262"/>
      <c r="Q958" s="262"/>
      <c r="R958" s="262"/>
      <c r="S958" s="262"/>
      <c r="T958" s="262"/>
      <c r="U958" s="262"/>
      <c r="V958" s="262"/>
      <c r="W958" s="262"/>
      <c r="X958" s="262"/>
    </row>
    <row r="959" spans="1:24" ht="14.25" customHeight="1" x14ac:dyDescent="0.25">
      <c r="A959" s="262"/>
      <c r="B959" s="262"/>
      <c r="C959" s="262"/>
      <c r="D959" s="262"/>
      <c r="E959" s="262"/>
      <c r="F959" s="262"/>
      <c r="G959" s="262"/>
      <c r="H959" s="262"/>
      <c r="I959" s="262"/>
      <c r="J959" s="262"/>
      <c r="K959" s="262"/>
      <c r="L959" s="262"/>
      <c r="M959" s="262"/>
      <c r="N959" s="262"/>
      <c r="O959" s="262"/>
      <c r="P959" s="262"/>
      <c r="Q959" s="262"/>
      <c r="R959" s="262"/>
      <c r="S959" s="262"/>
      <c r="T959" s="262"/>
      <c r="U959" s="262"/>
      <c r="V959" s="262"/>
      <c r="W959" s="262"/>
      <c r="X959" s="262"/>
    </row>
    <row r="960" spans="1:24" ht="14.25" customHeight="1" x14ac:dyDescent="0.25">
      <c r="A960" s="262"/>
      <c r="B960" s="262"/>
      <c r="C960" s="262"/>
      <c r="D960" s="262"/>
      <c r="E960" s="262"/>
      <c r="F960" s="262"/>
      <c r="G960" s="262"/>
      <c r="H960" s="262"/>
      <c r="I960" s="262"/>
      <c r="J960" s="262"/>
      <c r="K960" s="262"/>
      <c r="L960" s="262"/>
      <c r="M960" s="262"/>
      <c r="N960" s="262"/>
      <c r="O960" s="262"/>
      <c r="P960" s="262"/>
      <c r="Q960" s="262"/>
      <c r="R960" s="262"/>
      <c r="S960" s="262"/>
      <c r="T960" s="262"/>
      <c r="U960" s="262"/>
      <c r="V960" s="262"/>
      <c r="W960" s="262"/>
      <c r="X960" s="262"/>
    </row>
    <row r="961" spans="1:24" ht="14.25" customHeight="1" x14ac:dyDescent="0.25">
      <c r="A961" s="262"/>
      <c r="B961" s="262"/>
      <c r="C961" s="262"/>
      <c r="D961" s="262"/>
      <c r="E961" s="262"/>
      <c r="F961" s="262"/>
      <c r="G961" s="262"/>
      <c r="H961" s="262"/>
      <c r="I961" s="262"/>
      <c r="J961" s="262"/>
      <c r="K961" s="262"/>
      <c r="L961" s="262"/>
      <c r="M961" s="262"/>
      <c r="N961" s="262"/>
      <c r="O961" s="262"/>
      <c r="P961" s="262"/>
      <c r="Q961" s="262"/>
      <c r="R961" s="262"/>
      <c r="S961" s="262"/>
      <c r="T961" s="262"/>
      <c r="U961" s="262"/>
      <c r="V961" s="262"/>
      <c r="W961" s="262"/>
      <c r="X961" s="262"/>
    </row>
    <row r="962" spans="1:24" ht="14.25" customHeight="1" x14ac:dyDescent="0.25">
      <c r="A962" s="262"/>
      <c r="B962" s="262"/>
      <c r="C962" s="262"/>
      <c r="D962" s="262"/>
      <c r="E962" s="262"/>
      <c r="F962" s="262"/>
      <c r="G962" s="262"/>
      <c r="H962" s="262"/>
      <c r="I962" s="262"/>
      <c r="J962" s="262"/>
      <c r="K962" s="262"/>
      <c r="L962" s="262"/>
      <c r="M962" s="262"/>
      <c r="N962" s="262"/>
      <c r="O962" s="262"/>
      <c r="P962" s="262"/>
      <c r="Q962" s="262"/>
      <c r="R962" s="262"/>
      <c r="S962" s="262"/>
      <c r="T962" s="262"/>
      <c r="U962" s="262"/>
      <c r="V962" s="262"/>
      <c r="W962" s="262"/>
      <c r="X962" s="262"/>
    </row>
    <row r="963" spans="1:24" ht="14.25" customHeight="1" x14ac:dyDescent="0.25">
      <c r="A963" s="262"/>
      <c r="B963" s="262"/>
      <c r="C963" s="262"/>
      <c r="D963" s="262"/>
      <c r="E963" s="262"/>
      <c r="F963" s="262"/>
      <c r="G963" s="262"/>
      <c r="H963" s="262"/>
      <c r="I963" s="262"/>
      <c r="J963" s="262"/>
      <c r="K963" s="262"/>
      <c r="L963" s="262"/>
      <c r="M963" s="262"/>
      <c r="N963" s="262"/>
      <c r="O963" s="262"/>
      <c r="P963" s="262"/>
      <c r="Q963" s="262"/>
      <c r="R963" s="262"/>
      <c r="S963" s="262"/>
      <c r="T963" s="262"/>
      <c r="U963" s="262"/>
      <c r="V963" s="262"/>
      <c r="W963" s="262"/>
      <c r="X963" s="262"/>
    </row>
  </sheetData>
  <autoFilter ref="A2:X334" xr:uid="{00000000-0009-0000-0000-00000C000000}"/>
  <pageMargins left="0.7" right="0.7" top="0.75" bottom="0.75" header="0.3" footer="0.3"/>
  <pageSetup orientation="portrait"/>
  <ignoredErrors>
    <ignoredError sqref="A1:X96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outlinePr summaryBelow="0" summaryRight="0"/>
  </sheetPr>
  <dimension ref="A1:AH65"/>
  <sheetViews>
    <sheetView topLeftCell="A2" zoomScale="90" workbookViewId="0">
      <selection activeCell="A37" sqref="A37"/>
    </sheetView>
  </sheetViews>
  <sheetFormatPr defaultColWidth="0" defaultRowHeight="15.75" customHeight="1" x14ac:dyDescent="0.25"/>
  <cols>
    <col min="1" max="1" width="52.6328125" style="270" customWidth="1"/>
    <col min="2" max="2" width="19.6328125" style="270" customWidth="1"/>
    <col min="3" max="3" width="2.6328125" style="271" customWidth="1"/>
    <col min="4" max="4" width="78.1796875" style="270" customWidth="1"/>
    <col min="5" max="5" width="2.6328125" style="271" customWidth="1"/>
    <col min="6" max="6" width="101.6328125" style="270" customWidth="1"/>
    <col min="7" max="7" width="2.6328125" style="271" customWidth="1"/>
    <col min="8" max="8" width="73" style="270" customWidth="1"/>
    <col min="9" max="9" width="2.6328125" style="271" customWidth="1"/>
    <col min="10" max="10" width="14.6328125" style="270" customWidth="1"/>
    <col min="11" max="11" width="2.6328125" style="271" customWidth="1"/>
    <col min="12" max="12" width="14.6328125" style="270" customWidth="1"/>
    <col min="13" max="13" width="2.6328125" style="271" customWidth="1"/>
    <col min="14" max="14" width="8.81640625" style="270" customWidth="1"/>
    <col min="15" max="15" width="40.1796875" style="270" customWidth="1"/>
    <col min="16" max="17" width="8.81640625" style="270" customWidth="1"/>
    <col min="18" max="34" width="0" style="270" hidden="1"/>
    <col min="35" max="35" width="8.81640625" style="270" hidden="1" customWidth="1"/>
    <col min="36" max="16384" width="8.81640625" style="270" hidden="1"/>
  </cols>
  <sheetData>
    <row r="1" spans="1:34" ht="15.75" hidden="1" customHeight="1" x14ac:dyDescent="0.25">
      <c r="A1" s="272" t="s">
        <v>1987</v>
      </c>
    </row>
    <row r="2" spans="1:34" ht="13.75" customHeight="1" x14ac:dyDescent="0.25">
      <c r="A2" s="273" t="s">
        <v>1988</v>
      </c>
      <c r="B2" s="273" t="s">
        <v>1989</v>
      </c>
      <c r="C2" s="274"/>
      <c r="D2" s="273" t="s">
        <v>3</v>
      </c>
      <c r="E2" s="275"/>
      <c r="F2" s="273" t="s">
        <v>1990</v>
      </c>
      <c r="G2" s="275"/>
      <c r="H2" s="273" t="s">
        <v>1991</v>
      </c>
      <c r="I2" s="275"/>
      <c r="J2" s="276" t="s">
        <v>1992</v>
      </c>
      <c r="K2" s="277"/>
      <c r="L2" s="276" t="s">
        <v>1993</v>
      </c>
      <c r="M2" s="277"/>
      <c r="N2" s="276" t="s">
        <v>1994</v>
      </c>
      <c r="P2" s="278"/>
      <c r="Q2" s="273"/>
      <c r="R2" s="273"/>
      <c r="S2" s="273"/>
      <c r="T2" s="273"/>
      <c r="U2" s="273"/>
      <c r="V2" s="273"/>
      <c r="W2" s="273"/>
      <c r="X2" s="273"/>
      <c r="Y2" s="273"/>
      <c r="Z2" s="273"/>
      <c r="AA2" s="273"/>
      <c r="AB2" s="273"/>
      <c r="AC2" s="273"/>
      <c r="AD2" s="273"/>
      <c r="AE2" s="273"/>
      <c r="AF2" s="273"/>
      <c r="AG2" s="273"/>
      <c r="AH2" s="273"/>
    </row>
    <row r="3" spans="1:34" ht="13.75" customHeight="1" x14ac:dyDescent="0.25">
      <c r="A3" s="279" t="s">
        <v>1995</v>
      </c>
      <c r="B3" s="279" t="s">
        <v>1996</v>
      </c>
      <c r="D3" s="279" t="s">
        <v>1997</v>
      </c>
      <c r="F3" s="279" t="s">
        <v>1998</v>
      </c>
      <c r="H3" s="280" t="s">
        <v>1999</v>
      </c>
      <c r="I3" s="281"/>
      <c r="J3" s="282" t="s">
        <v>24</v>
      </c>
      <c r="L3" s="282" t="s">
        <v>2000</v>
      </c>
      <c r="N3" s="283" t="s">
        <v>638</v>
      </c>
      <c r="O3" s="283" t="s">
        <v>2001</v>
      </c>
      <c r="P3" s="284" t="s">
        <v>2002</v>
      </c>
    </row>
    <row r="4" spans="1:34" ht="13.75" customHeight="1" x14ac:dyDescent="0.25">
      <c r="A4" s="279" t="s">
        <v>2003</v>
      </c>
      <c r="B4" s="279" t="s">
        <v>2004</v>
      </c>
      <c r="D4" s="279" t="s">
        <v>2005</v>
      </c>
      <c r="F4" s="279" t="s">
        <v>2006</v>
      </c>
      <c r="H4" s="279" t="s">
        <v>2007</v>
      </c>
      <c r="I4" s="285"/>
      <c r="J4" s="282" t="s">
        <v>37</v>
      </c>
      <c r="L4" s="282" t="s">
        <v>1457</v>
      </c>
      <c r="N4" s="282" t="s">
        <v>2008</v>
      </c>
      <c r="O4" s="282" t="s">
        <v>2009</v>
      </c>
      <c r="P4" s="278">
        <f>COUNTIF('(backend scoring)'!$B:$B,'Auto Responses'!$N4)</f>
        <v>9</v>
      </c>
    </row>
    <row r="5" spans="1:34" ht="13.75" customHeight="1" x14ac:dyDescent="0.25">
      <c r="A5" s="279" t="s">
        <v>2010</v>
      </c>
      <c r="B5" s="279" t="s">
        <v>2011</v>
      </c>
      <c r="D5" s="279" t="s">
        <v>2012</v>
      </c>
      <c r="F5" s="279" t="s">
        <v>2013</v>
      </c>
      <c r="H5" s="279" t="s">
        <v>2014</v>
      </c>
      <c r="I5" s="285"/>
      <c r="J5" s="282" t="s">
        <v>190</v>
      </c>
      <c r="L5" s="282" t="s">
        <v>2015</v>
      </c>
      <c r="N5" s="282" t="s">
        <v>595</v>
      </c>
      <c r="O5" s="282" t="s">
        <v>2016</v>
      </c>
      <c r="P5" s="278">
        <f>COUNTIF('(backend scoring)'!$B:$B,'Auto Responses'!$N5)</f>
        <v>5</v>
      </c>
    </row>
    <row r="6" spans="1:34" ht="13.75" customHeight="1" x14ac:dyDescent="0.25">
      <c r="A6" s="279" t="s">
        <v>2017</v>
      </c>
      <c r="B6" s="279" t="s">
        <v>2018</v>
      </c>
      <c r="D6" s="279" t="s">
        <v>2019</v>
      </c>
      <c r="F6" s="279" t="s">
        <v>2020</v>
      </c>
      <c r="L6" s="282" t="s">
        <v>2021</v>
      </c>
      <c r="N6" s="282" t="s">
        <v>2022</v>
      </c>
      <c r="O6" s="282" t="s">
        <v>2023</v>
      </c>
      <c r="P6" s="278">
        <f>COUNTIF('(backend scoring)'!$B:$B,'Auto Responses'!$N6)</f>
        <v>8</v>
      </c>
    </row>
    <row r="7" spans="1:34" ht="13.75" customHeight="1" x14ac:dyDescent="0.25">
      <c r="A7" s="279" t="s">
        <v>2024</v>
      </c>
      <c r="B7" s="279" t="s">
        <v>2025</v>
      </c>
      <c r="D7" s="279" t="s">
        <v>2026</v>
      </c>
      <c r="F7" s="279" t="s">
        <v>2027</v>
      </c>
      <c r="J7" s="282" t="s">
        <v>2028</v>
      </c>
      <c r="L7" s="282" t="s">
        <v>2029</v>
      </c>
      <c r="N7" s="282" t="s">
        <v>596</v>
      </c>
      <c r="O7" s="282" t="s">
        <v>2030</v>
      </c>
      <c r="P7" s="278">
        <f>COUNTIF('(backend scoring)'!$B:$B,'Auto Responses'!$N7)</f>
        <v>7</v>
      </c>
    </row>
    <row r="8" spans="1:34" ht="13.75" customHeight="1" x14ac:dyDescent="0.25">
      <c r="A8" s="279" t="s">
        <v>2031</v>
      </c>
      <c r="B8" s="279" t="s">
        <v>2032</v>
      </c>
      <c r="D8" s="282" t="s">
        <v>2033</v>
      </c>
      <c r="F8" s="282" t="s">
        <v>2034</v>
      </c>
      <c r="J8" s="282" t="s">
        <v>2035</v>
      </c>
      <c r="L8" s="282" t="s">
        <v>2036</v>
      </c>
      <c r="N8" s="282" t="s">
        <v>611</v>
      </c>
      <c r="O8" s="282" t="s">
        <v>2037</v>
      </c>
      <c r="P8" s="278">
        <f>COUNTIF('(backend scoring)'!$B:$B,'Auto Responses'!$N8)</f>
        <v>18</v>
      </c>
    </row>
    <row r="9" spans="1:34" ht="13.75" customHeight="1" x14ac:dyDescent="0.25">
      <c r="A9" s="279" t="s">
        <v>2038</v>
      </c>
      <c r="B9" s="279" t="s">
        <v>2039</v>
      </c>
      <c r="D9" s="282" t="s">
        <v>2040</v>
      </c>
      <c r="L9" s="282" t="s">
        <v>1491</v>
      </c>
      <c r="N9" s="282" t="s">
        <v>597</v>
      </c>
      <c r="O9" s="282" t="s">
        <v>2041</v>
      </c>
      <c r="P9" s="278">
        <f>COUNTIF('(backend scoring)'!$B:$B,'Auto Responses'!$N9)</f>
        <v>5</v>
      </c>
    </row>
    <row r="10" spans="1:34" ht="13.75" customHeight="1" x14ac:dyDescent="0.25">
      <c r="A10" s="279" t="s">
        <v>2042</v>
      </c>
      <c r="B10" s="279" t="s">
        <v>2043</v>
      </c>
      <c r="N10" s="282" t="s">
        <v>607</v>
      </c>
      <c r="O10" s="282" t="s">
        <v>2044</v>
      </c>
      <c r="P10" s="278">
        <f>COUNTIF('(backend scoring)'!$B:$B,'Auto Responses'!$N10)</f>
        <v>9</v>
      </c>
    </row>
    <row r="11" spans="1:34" ht="13.75" customHeight="1" x14ac:dyDescent="0.25">
      <c r="A11" s="279" t="s">
        <v>2045</v>
      </c>
      <c r="B11" s="279" t="s">
        <v>2046</v>
      </c>
      <c r="J11" s="282" t="s">
        <v>764</v>
      </c>
      <c r="N11" s="282" t="s">
        <v>602</v>
      </c>
      <c r="O11" s="282" t="s">
        <v>2047</v>
      </c>
      <c r="P11" s="278">
        <f>COUNTIF('(backend scoring)'!$B:$B,'Auto Responses'!$N11)</f>
        <v>14</v>
      </c>
    </row>
    <row r="12" spans="1:34" ht="13.75" customHeight="1" x14ac:dyDescent="0.25">
      <c r="A12" s="279" t="s">
        <v>2048</v>
      </c>
      <c r="B12" s="279" t="s">
        <v>2049</v>
      </c>
      <c r="F12" s="279"/>
      <c r="J12" s="282" t="s">
        <v>713</v>
      </c>
      <c r="N12" s="282" t="s">
        <v>600</v>
      </c>
      <c r="O12" s="282" t="s">
        <v>2050</v>
      </c>
      <c r="P12" s="278">
        <f>COUNTIF('(backend scoring)'!$B:$B,'Auto Responses'!$N12)</f>
        <v>18</v>
      </c>
    </row>
    <row r="13" spans="1:34" ht="13.75" customHeight="1" x14ac:dyDescent="0.25">
      <c r="A13" s="279" t="s">
        <v>2051</v>
      </c>
      <c r="B13" s="279" t="s">
        <v>2052</v>
      </c>
      <c r="F13" s="279"/>
      <c r="J13" s="282" t="s">
        <v>722</v>
      </c>
      <c r="N13" s="282" t="s">
        <v>598</v>
      </c>
      <c r="O13" s="282" t="s">
        <v>2053</v>
      </c>
      <c r="P13" s="278">
        <f>COUNTIF('(backend scoring)'!$B:$B,'Auto Responses'!$N13)</f>
        <v>16</v>
      </c>
    </row>
    <row r="14" spans="1:34" ht="13.75" customHeight="1" x14ac:dyDescent="0.25">
      <c r="A14" s="279" t="s">
        <v>739</v>
      </c>
      <c r="B14" s="279" t="s">
        <v>2054</v>
      </c>
      <c r="J14" s="282" t="s">
        <v>2055</v>
      </c>
      <c r="N14" s="282" t="s">
        <v>601</v>
      </c>
      <c r="O14" s="282" t="s">
        <v>2056</v>
      </c>
      <c r="P14" s="278">
        <f>COUNTIF('(backend scoring)'!$B:$B,'Auto Responses'!$N14)</f>
        <v>23</v>
      </c>
    </row>
    <row r="15" spans="1:34" ht="13.75" customHeight="1" x14ac:dyDescent="0.25">
      <c r="A15" s="279" t="s">
        <v>738</v>
      </c>
      <c r="B15" s="279" t="s">
        <v>2057</v>
      </c>
      <c r="N15" s="282" t="s">
        <v>603</v>
      </c>
      <c r="O15" s="282" t="s">
        <v>2058</v>
      </c>
      <c r="P15" s="278">
        <f>COUNTIF('(backend scoring)'!$B:$B,'Auto Responses'!$N15)</f>
        <v>16</v>
      </c>
    </row>
    <row r="16" spans="1:34" ht="13.75" customHeight="1" x14ac:dyDescent="0.25">
      <c r="A16" s="279" t="s">
        <v>2059</v>
      </c>
      <c r="B16" s="279" t="s">
        <v>2060</v>
      </c>
      <c r="N16" s="282" t="s">
        <v>604</v>
      </c>
      <c r="O16" s="282" t="s">
        <v>2061</v>
      </c>
      <c r="P16" s="278">
        <f>COUNTIF('(backend scoring)'!$B:$B,'Auto Responses'!$N16)</f>
        <v>11</v>
      </c>
    </row>
    <row r="17" spans="1:20" ht="13.75" customHeight="1" x14ac:dyDescent="0.25">
      <c r="A17" s="279" t="s">
        <v>2062</v>
      </c>
      <c r="B17" s="279" t="s">
        <v>2063</v>
      </c>
      <c r="J17" s="282" t="s">
        <v>2064</v>
      </c>
      <c r="N17" s="282" t="s">
        <v>599</v>
      </c>
      <c r="O17" s="282" t="s">
        <v>2065</v>
      </c>
      <c r="P17" s="278">
        <f>COUNTIF('(backend scoring)'!$B:$B,'Auto Responses'!$N17)</f>
        <v>15</v>
      </c>
    </row>
    <row r="18" spans="1:20" ht="13.75" customHeight="1" x14ac:dyDescent="0.25">
      <c r="A18" s="279" t="s">
        <v>2066</v>
      </c>
      <c r="B18" s="279" t="s">
        <v>2067</v>
      </c>
      <c r="J18" s="282" t="s">
        <v>2068</v>
      </c>
      <c r="N18" s="282" t="s">
        <v>605</v>
      </c>
      <c r="O18" s="282" t="s">
        <v>2069</v>
      </c>
      <c r="P18" s="278">
        <f>COUNTIF('(backend scoring)'!$B:$B,'Auto Responses'!$N18)</f>
        <v>4</v>
      </c>
    </row>
    <row r="19" spans="1:20" ht="13.75" customHeight="1" x14ac:dyDescent="0.25">
      <c r="A19" s="279" t="s">
        <v>2070</v>
      </c>
      <c r="B19" s="279" t="s">
        <v>2071</v>
      </c>
      <c r="J19" s="282" t="s">
        <v>2072</v>
      </c>
      <c r="N19" s="282" t="s">
        <v>606</v>
      </c>
      <c r="O19" s="282" t="s">
        <v>2073</v>
      </c>
      <c r="P19" s="278">
        <f>COUNTIF('(backend scoring)'!$B:$B,'Auto Responses'!$N19)</f>
        <v>6</v>
      </c>
    </row>
    <row r="20" spans="1:20" ht="13.75" customHeight="1" x14ac:dyDescent="0.25">
      <c r="A20" s="279" t="s">
        <v>2074</v>
      </c>
      <c r="B20" s="279" t="s">
        <v>2075</v>
      </c>
      <c r="J20" s="282" t="s">
        <v>2076</v>
      </c>
      <c r="N20" s="282" t="s">
        <v>608</v>
      </c>
      <c r="O20" s="282" t="s">
        <v>2077</v>
      </c>
      <c r="P20" s="278">
        <f>COUNTIF('(backend scoring)'!$B:$B,'Auto Responses'!$N20)</f>
        <v>29</v>
      </c>
    </row>
    <row r="21" spans="1:20" ht="13.75" customHeight="1" x14ac:dyDescent="0.25">
      <c r="A21" s="279" t="s">
        <v>2078</v>
      </c>
      <c r="B21" s="279" t="s">
        <v>2079</v>
      </c>
      <c r="J21" s="282" t="s">
        <v>2080</v>
      </c>
      <c r="N21" s="282" t="s">
        <v>609</v>
      </c>
      <c r="O21" s="282" t="s">
        <v>2081</v>
      </c>
      <c r="P21" s="278">
        <f>COUNTIF('(backend scoring)'!$B:$B,'Auto Responses'!$N21)</f>
        <v>12</v>
      </c>
    </row>
    <row r="22" spans="1:20" ht="13.75" customHeight="1" x14ac:dyDescent="0.25">
      <c r="A22" s="279" t="s">
        <v>2082</v>
      </c>
      <c r="B22" s="279" t="s">
        <v>2083</v>
      </c>
      <c r="J22" s="282" t="s">
        <v>2084</v>
      </c>
      <c r="N22" s="282" t="s">
        <v>610</v>
      </c>
      <c r="O22" s="282" t="s">
        <v>2085</v>
      </c>
      <c r="P22" s="278">
        <f>COUNTIF('(backend scoring)'!$B:$B,'Auto Responses'!$N22)</f>
        <v>10</v>
      </c>
    </row>
    <row r="23" spans="1:20" ht="13.75" customHeight="1" x14ac:dyDescent="0.25">
      <c r="A23" s="279" t="s">
        <v>2086</v>
      </c>
      <c r="B23" s="279" t="s">
        <v>2087</v>
      </c>
      <c r="J23" s="282" t="s">
        <v>2088</v>
      </c>
      <c r="N23" s="282" t="s">
        <v>640</v>
      </c>
      <c r="O23" s="282" t="s">
        <v>2089</v>
      </c>
      <c r="P23" s="278">
        <f>COUNTIF('(backend scoring)'!$B:$B,'Auto Responses'!$N23)</f>
        <v>5</v>
      </c>
    </row>
    <row r="24" spans="1:20" ht="13.75" customHeight="1" x14ac:dyDescent="0.25">
      <c r="A24" s="279" t="s">
        <v>2090</v>
      </c>
      <c r="B24" s="279" t="s">
        <v>2091</v>
      </c>
      <c r="N24" s="282" t="s">
        <v>641</v>
      </c>
      <c r="O24" s="282" t="s">
        <v>2092</v>
      </c>
      <c r="P24" s="278">
        <f>COUNTIF('(backend scoring)'!$B:$B,'Auto Responses'!$N24)</f>
        <v>4</v>
      </c>
    </row>
    <row r="25" spans="1:20" ht="13.75" customHeight="1" x14ac:dyDescent="0.25">
      <c r="A25" s="279" t="s">
        <v>2093</v>
      </c>
      <c r="B25" s="279" t="s">
        <v>2094</v>
      </c>
      <c r="N25" s="282" t="s">
        <v>642</v>
      </c>
      <c r="O25" s="282" t="s">
        <v>2095</v>
      </c>
      <c r="P25" s="278">
        <f>COUNTIF('(backend scoring)'!$B:$B,'Auto Responses'!$N25)</f>
        <v>3</v>
      </c>
    </row>
    <row r="26" spans="1:20" ht="13.75" customHeight="1" x14ac:dyDescent="0.25">
      <c r="A26" s="279" t="s">
        <v>2096</v>
      </c>
      <c r="B26" s="279" t="s">
        <v>2097</v>
      </c>
      <c r="N26" s="282" t="s">
        <v>643</v>
      </c>
      <c r="O26" s="282" t="s">
        <v>2098</v>
      </c>
      <c r="P26" s="278">
        <f>COUNTIF('(backend scoring)'!$B:$B,'Auto Responses'!$N26)</f>
        <v>2</v>
      </c>
    </row>
    <row r="27" spans="1:20" ht="15.75" customHeight="1" x14ac:dyDescent="0.25">
      <c r="A27" s="282" t="s">
        <v>2099</v>
      </c>
      <c r="J27" s="282" t="s">
        <v>2100</v>
      </c>
      <c r="N27" s="282" t="s">
        <v>644</v>
      </c>
      <c r="O27" s="282" t="s">
        <v>2101</v>
      </c>
      <c r="P27" s="278">
        <f>COUNTIF('(backend scoring)'!$B:$B,'Auto Responses'!$N27)</f>
        <v>2</v>
      </c>
    </row>
    <row r="28" spans="1:20" ht="15.75" customHeight="1" x14ac:dyDescent="0.25">
      <c r="A28" s="279" t="s">
        <v>2102</v>
      </c>
      <c r="J28" s="282" t="s">
        <v>692</v>
      </c>
      <c r="N28" s="282" t="s">
        <v>645</v>
      </c>
      <c r="O28" s="282" t="s">
        <v>2103</v>
      </c>
      <c r="P28" s="278">
        <f>COUNTIF('(backend scoring)'!$B:$B,'Auto Responses'!$N28)</f>
        <v>8</v>
      </c>
    </row>
    <row r="29" spans="1:20" ht="15.75" customHeight="1" x14ac:dyDescent="0.25">
      <c r="A29" s="279"/>
      <c r="N29" s="282" t="s">
        <v>646</v>
      </c>
      <c r="O29" s="282" t="s">
        <v>2104</v>
      </c>
      <c r="P29" s="278">
        <f>COUNTIF('(backend scoring)'!$B:$B,'Auto Responses'!$N29)</f>
        <v>13</v>
      </c>
    </row>
    <row r="30" spans="1:20" ht="15.75" customHeight="1" x14ac:dyDescent="0.25">
      <c r="A30" s="279"/>
      <c r="N30" s="282" t="s">
        <v>647</v>
      </c>
      <c r="O30" s="282" t="s">
        <v>2105</v>
      </c>
      <c r="P30" s="278">
        <f>COUNTIF('(backend scoring)'!$B:$B,'Auto Responses'!$N30)</f>
        <v>5</v>
      </c>
    </row>
    <row r="31" spans="1:20" ht="15.75" customHeight="1" x14ac:dyDescent="0.25">
      <c r="A31" s="279"/>
      <c r="N31" s="282" t="s">
        <v>648</v>
      </c>
      <c r="O31" s="282" t="s">
        <v>2106</v>
      </c>
      <c r="P31" s="278">
        <f>COUNTIF('(backend scoring)'!$B:$B,'Auto Responses'!$N31)</f>
        <v>15</v>
      </c>
      <c r="T31" s="279"/>
    </row>
    <row r="32" spans="1:20" ht="15.75" customHeight="1" x14ac:dyDescent="0.25">
      <c r="A32" s="279" t="str">
        <f>LEFT($A$3,21)</f>
        <v>Based on the response</v>
      </c>
      <c r="N32" s="282" t="s">
        <v>649</v>
      </c>
      <c r="O32" s="282" t="s">
        <v>2107</v>
      </c>
      <c r="P32" s="278">
        <f>COUNTIF('(backend scoring)'!$B:$B,'Auto Responses'!$N32)</f>
        <v>8</v>
      </c>
    </row>
    <row r="33" spans="1:16" ht="15.75" customHeight="1" x14ac:dyDescent="0.25">
      <c r="A33" s="282" t="s">
        <v>2108</v>
      </c>
      <c r="N33" s="282" t="s">
        <v>2109</v>
      </c>
      <c r="O33" s="282" t="s">
        <v>2110</v>
      </c>
      <c r="P33" s="278">
        <f>COUNTIF('(backend scoring)'!$B:$B,'Auto Responses'!$N33)</f>
        <v>2</v>
      </c>
    </row>
    <row r="34" spans="1:16" ht="15.75" customHeight="1" x14ac:dyDescent="0.25">
      <c r="A34" s="279"/>
      <c r="N34" s="282" t="s">
        <v>2111</v>
      </c>
      <c r="O34" s="282" t="s">
        <v>2112</v>
      </c>
      <c r="P34" s="278">
        <f>COUNTIF('(backend scoring)'!$B:$B,'Auto Responses'!$N34)</f>
        <v>5</v>
      </c>
    </row>
    <row r="35" spans="1:16" ht="15.75" customHeight="1" x14ac:dyDescent="0.25">
      <c r="A35" s="279"/>
      <c r="N35" s="282" t="s">
        <v>2113</v>
      </c>
      <c r="O35" s="282" t="s">
        <v>2114</v>
      </c>
      <c r="P35" s="278">
        <f>COUNTIF('(backend scoring)'!$B:$B,'Auto Responses'!$N35)</f>
        <v>5</v>
      </c>
    </row>
    <row r="36" spans="1:16" ht="15.75" customHeight="1" x14ac:dyDescent="0.25">
      <c r="A36" s="279" t="s">
        <v>2115</v>
      </c>
      <c r="N36" s="282" t="s">
        <v>2116</v>
      </c>
      <c r="O36" s="282" t="s">
        <v>2117</v>
      </c>
      <c r="P36" s="278">
        <f>COUNTIF('(backend scoring)'!$B:$B,'Auto Responses'!$N36)</f>
        <v>5</v>
      </c>
    </row>
    <row r="37" spans="1:16" ht="15.75" customHeight="1" x14ac:dyDescent="0.25">
      <c r="A37" s="279"/>
      <c r="N37" s="282" t="s">
        <v>2118</v>
      </c>
      <c r="O37" s="282" t="s">
        <v>2119</v>
      </c>
      <c r="P37" s="278">
        <f>COUNTIF('(backend scoring)'!$B:$B,'Auto Responses'!$N37)</f>
        <v>8</v>
      </c>
    </row>
    <row r="38" spans="1:16" ht="15.75" customHeight="1" x14ac:dyDescent="0.25">
      <c r="A38" s="279"/>
      <c r="N38" s="282" t="s">
        <v>2120</v>
      </c>
      <c r="O38" s="282" t="s">
        <v>2121</v>
      </c>
      <c r="P38" s="278">
        <f>COUNTIF('(backend scoring)'!$B:$B,'Auto Responses'!$N38)</f>
        <v>6</v>
      </c>
    </row>
    <row r="39" spans="1:16" ht="15.75" customHeight="1" x14ac:dyDescent="0.25">
      <c r="A39" s="80" t="s">
        <v>456</v>
      </c>
    </row>
    <row r="40" spans="1:16" ht="15.75" hidden="1" customHeight="1" x14ac:dyDescent="0.25">
      <c r="A40" s="279"/>
    </row>
    <row r="41" spans="1:16" ht="15.75" hidden="1" customHeight="1" x14ac:dyDescent="0.25">
      <c r="A41" s="279"/>
    </row>
    <row r="42" spans="1:16" ht="15.75" hidden="1" customHeight="1" x14ac:dyDescent="0.25">
      <c r="A42" s="280"/>
    </row>
    <row r="43" spans="1:16" ht="15.75" hidden="1" customHeight="1" x14ac:dyDescent="0.25">
      <c r="A43" s="279"/>
    </row>
    <row r="44" spans="1:16" ht="15.75" hidden="1" customHeight="1" x14ac:dyDescent="0.25">
      <c r="A44" s="279"/>
    </row>
    <row r="45" spans="1:16" ht="15.75" hidden="1" customHeight="1" x14ac:dyDescent="0.25">
      <c r="A45" s="279"/>
    </row>
    <row r="51" spans="4:4" ht="15.75" hidden="1" customHeight="1" x14ac:dyDescent="0.25">
      <c r="D51" s="286"/>
    </row>
    <row r="52" spans="4:4" ht="15.75" hidden="1" customHeight="1" x14ac:dyDescent="0.25">
      <c r="D52" s="286"/>
    </row>
    <row r="53" spans="4:4" ht="15.75" hidden="1" customHeight="1" x14ac:dyDescent="0.25">
      <c r="D53" s="286"/>
    </row>
    <row r="54" spans="4:4" ht="15.75" hidden="1" customHeight="1" x14ac:dyDescent="0.25">
      <c r="D54" s="286"/>
    </row>
    <row r="55" spans="4:4" ht="15.75" hidden="1" customHeight="1" x14ac:dyDescent="0.25">
      <c r="D55" s="286"/>
    </row>
    <row r="56" spans="4:4" ht="15.75" hidden="1" customHeight="1" x14ac:dyDescent="0.25">
      <c r="D56" s="286"/>
    </row>
    <row r="57" spans="4:4" ht="15.75" hidden="1" customHeight="1" x14ac:dyDescent="0.25">
      <c r="D57" s="286"/>
    </row>
    <row r="58" spans="4:4" ht="15.75" hidden="1" customHeight="1" x14ac:dyDescent="0.25">
      <c r="D58" s="286"/>
    </row>
    <row r="59" spans="4:4" ht="15.75" hidden="1" customHeight="1" x14ac:dyDescent="0.25">
      <c r="D59" s="286"/>
    </row>
    <row r="60" spans="4:4" ht="15.75" hidden="1" customHeight="1" x14ac:dyDescent="0.25">
      <c r="D60" s="286"/>
    </row>
    <row r="61" spans="4:4" ht="15.75" hidden="1" customHeight="1" x14ac:dyDescent="0.25">
      <c r="D61" s="286"/>
    </row>
    <row r="62" spans="4:4" ht="15.75" hidden="1" customHeight="1" x14ac:dyDescent="0.25">
      <c r="D62" s="286"/>
    </row>
    <row r="63" spans="4:4" ht="15.75" hidden="1" customHeight="1" x14ac:dyDescent="0.25">
      <c r="D63" s="286"/>
    </row>
    <row r="64" spans="4:4" ht="15.75" hidden="1" customHeight="1" x14ac:dyDescent="0.25">
      <c r="D64" s="286"/>
    </row>
    <row r="65" spans="4:4" ht="15.75" hidden="1" customHeight="1" x14ac:dyDescent="0.25">
      <c r="D65" s="286"/>
    </row>
  </sheetData>
  <conditionalFormatting sqref="D8">
    <cfRule type="expression" dxfId="0" priority="1">
      <formula>ISNUMBER(FIND("*",#REF!))</formula>
    </cfRule>
  </conditionalFormatting>
  <pageMargins left="0.7" right="0.7" top="0.75" bottom="0.75" header="0.3" footer="0.3"/>
  <ignoredErrors>
    <ignoredError sqref="A1:AH65"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1D1D1"/>
  </sheetPr>
  <dimension ref="A1:W963"/>
  <sheetViews>
    <sheetView zoomScale="90" workbookViewId="0">
      <pane xSplit="1" ySplit="2" topLeftCell="B3" activePane="bottomRight" state="frozen"/>
      <selection activeCell="B1" sqref="B1"/>
      <selection pane="topRight" activeCell="B1" sqref="B1"/>
      <selection pane="bottomLeft" activeCell="B1" sqref="B1"/>
      <selection pane="bottomRight" activeCell="B1" sqref="B1"/>
    </sheetView>
  </sheetViews>
  <sheetFormatPr defaultColWidth="0" defaultRowHeight="15.05" customHeight="1" x14ac:dyDescent="0.25"/>
  <cols>
    <col min="1" max="1" width="8.81640625" style="270" customWidth="1"/>
    <col min="2" max="2" width="8.81640625" customWidth="1"/>
    <col min="3" max="3" width="35.6328125" style="270" customWidth="1"/>
    <col min="4" max="4" width="15.36328125" style="270" customWidth="1"/>
    <col min="5" max="6" width="12.6328125" style="270" customWidth="1"/>
    <col min="7" max="8" width="8.81640625" style="270" customWidth="1"/>
    <col min="9" max="10" width="10.81640625" style="270" customWidth="1"/>
    <col min="11" max="11" width="11.1796875" style="270" customWidth="1"/>
    <col min="12" max="12" width="12" style="287" customWidth="1"/>
    <col min="13" max="14" width="13" customWidth="1"/>
    <col min="15" max="16" width="8.81640625" customWidth="1"/>
    <col min="17" max="22" width="8.81640625" style="287" customWidth="1"/>
    <col min="23" max="23" width="8.81640625" customWidth="1"/>
    <col min="24" max="24" width="8.81640625" hidden="1" customWidth="1"/>
    <col min="25" max="16384" width="8.81640625" hidden="1"/>
  </cols>
  <sheetData>
    <row r="1" spans="1:22" hidden="1" x14ac:dyDescent="0.25">
      <c r="A1" s="288" t="s">
        <v>2122</v>
      </c>
    </row>
    <row r="2" spans="1:22" ht="90" customHeight="1" x14ac:dyDescent="0.25">
      <c r="A2" s="289" t="s">
        <v>670</v>
      </c>
      <c r="B2" s="289" t="s">
        <v>2123</v>
      </c>
      <c r="C2" s="289" t="s">
        <v>620</v>
      </c>
      <c r="D2" s="289" t="s">
        <v>679</v>
      </c>
      <c r="E2" s="290" t="s">
        <v>680</v>
      </c>
      <c r="F2" s="290" t="s">
        <v>2124</v>
      </c>
      <c r="G2" s="291" t="s">
        <v>622</v>
      </c>
      <c r="H2" s="291" t="s">
        <v>623</v>
      </c>
      <c r="I2" s="291" t="s">
        <v>624</v>
      </c>
      <c r="J2" s="291" t="s">
        <v>625</v>
      </c>
      <c r="K2" s="291" t="s">
        <v>2125</v>
      </c>
      <c r="L2" s="291" t="s">
        <v>2126</v>
      </c>
      <c r="M2" s="291" t="s">
        <v>2127</v>
      </c>
      <c r="N2" s="291" t="s">
        <v>2128</v>
      </c>
      <c r="O2" s="291" t="s">
        <v>2129</v>
      </c>
      <c r="P2" s="291" t="s">
        <v>2130</v>
      </c>
      <c r="Q2" s="292" t="s">
        <v>2131</v>
      </c>
      <c r="R2" s="292" t="s">
        <v>2132</v>
      </c>
      <c r="S2" s="292" t="s">
        <v>2133</v>
      </c>
      <c r="T2" s="292" t="s">
        <v>2134</v>
      </c>
      <c r="U2" s="292" t="s">
        <v>2135</v>
      </c>
      <c r="V2" s="292" t="s">
        <v>2136</v>
      </c>
    </row>
    <row r="3" spans="1:22" ht="56.95" customHeight="1" x14ac:dyDescent="0.25">
      <c r="A3" s="293" t="str">
        <f>Questions!$A3</f>
        <v>GNRL-01</v>
      </c>
      <c r="B3" s="293" t="str">
        <f t="shared" ref="B3:B66" si="0">LEFT(A3,4)</f>
        <v>GNRL</v>
      </c>
      <c r="C3" s="293" t="str">
        <f>VLOOKUP($A3,Questions!$A$3:$L$333,2,0)&amp;""</f>
        <v>Solution Provider Name</v>
      </c>
      <c r="D3" s="293" t="str">
        <f>VLOOKUP($A3,Questions!$A$3:$L$333,11,0)&amp;""</f>
        <v>NA</v>
      </c>
      <c r="E3" s="293" t="str">
        <f>VLOOKUP($A3,Questions!$A$3:$L$333,12,0)&amp;""</f>
        <v>Not Scored</v>
      </c>
      <c r="F3" s="293" t="str">
        <f>VLOOKUP($A3,'Institution Evaluation'!$A$56:$K$346,3,0)&amp;""</f>
        <v>Biddle Consulting Group, Inc.</v>
      </c>
      <c r="G3" s="293" t="str">
        <f>VLOOKUP($A3,'Institution Evaluation'!$A$56:$K$346,7,0)&amp;""</f>
        <v>Not scored</v>
      </c>
      <c r="H3" s="293" t="str">
        <f>VLOOKUP($A3,'Institution Evaluation'!$A$56:$K$346,8,0)&amp;""</f>
        <v/>
      </c>
      <c r="I3" s="293" t="str">
        <f>VLOOKUP($A3,'Institution Evaluation'!$A$56:$K$346,9,0)&amp;""</f>
        <v/>
      </c>
      <c r="J3" s="293" t="str">
        <f>VLOOKUP($A3,'Institution Evaluation'!$A$56:$K$346,10,0)&amp;""</f>
        <v/>
      </c>
      <c r="K3" s="293">
        <f t="shared" ref="K3:K66" si="1">IF($I3="Critical Importance",20,IF($I3="Minor Importance",5,10))</f>
        <v>10</v>
      </c>
      <c r="L3" s="263" t="str">
        <f>IF($E3="Not Scored", "N/A",IF(AND($D3='Auto Responses'!$J$27,$H3=""),"N/A",IF(AND($D3='Auto Responses'!$J$27,$H3='Auto Responses'!$J$7),1,IF(AND($D3='Auto Responses'!$J$27,$H3='Auto Responses'!$J$8),0,IF(OR(AND($F3=$G3,$H3=""),$H3='Auto Responses'!$J$7),1,0)))))</f>
        <v>N/A</v>
      </c>
      <c r="M3" s="293" t="str">
        <f>VLOOKUP($A3,'Institution Evaluation'!$A$56:$K$346,11,0)&amp;""</f>
        <v/>
      </c>
      <c r="N3" s="293">
        <f t="shared" ref="N3:N66" si="2">IF($J3="Critical Importance",1,IF(AND($J3="",$I3="Critical Importance"),1,0))</f>
        <v>0</v>
      </c>
      <c r="O3" s="263" t="str">
        <f t="shared" ref="O3:O11" si="3">IF($E3="Not Scored","N/A",IF($J3="",$K3,IF($J3="Minor Importance",5,IF($J3="Standard Importance",10,IF($J3="Critical Importance",20,0)))))</f>
        <v>N/A</v>
      </c>
      <c r="P3" s="263" t="str">
        <f t="shared" ref="P3:P66" si="4">IF(OR($O3="N/A",$L3="N/A"),"N/A",$O3*$L3)</f>
        <v>N/A</v>
      </c>
      <c r="Q3" s="263">
        <f t="shared" ref="Q3:Q66" si="5">IF(M3="TRUE",1,0)</f>
        <v>0</v>
      </c>
      <c r="R3" s="263">
        <f>Q3</f>
        <v>0</v>
      </c>
      <c r="S3" s="263">
        <f t="shared" ref="S3:S66" si="6">IF(Q3=0,0,R3)</f>
        <v>0</v>
      </c>
      <c r="T3" s="263">
        <f t="shared" ref="T3:T66" si="7">IF(N3=1,1,0)</f>
        <v>0</v>
      </c>
      <c r="U3" s="263">
        <f>T3</f>
        <v>0</v>
      </c>
      <c r="V3" s="263">
        <f t="shared" ref="V3:V66" si="8">IF(T3=0,0,U3)</f>
        <v>0</v>
      </c>
    </row>
    <row r="4" spans="1:22" ht="56.95" customHeight="1" x14ac:dyDescent="0.25">
      <c r="A4" s="293" t="str">
        <f>Questions!$A4</f>
        <v>GNRL-02</v>
      </c>
      <c r="B4" s="293" t="str">
        <f t="shared" si="0"/>
        <v>GNRL</v>
      </c>
      <c r="C4" s="293" t="str">
        <f>VLOOKUP($A4,Questions!$A$3:$L$333,2,0)&amp;""</f>
        <v>Solution Name</v>
      </c>
      <c r="D4" s="293" t="str">
        <f>VLOOKUP($A4,Questions!$A$3:$L$333,11,0)&amp;""</f>
        <v>NA</v>
      </c>
      <c r="E4" s="293" t="str">
        <f>VLOOKUP($A4,Questions!$A$3:$L$333,12,0)&amp;""</f>
        <v>Not Scored</v>
      </c>
      <c r="F4" s="293" t="str">
        <f>VLOOKUP($A4,'Institution Evaluation'!$A$56:$K$346,3,0)&amp;""</f>
        <v>TestGenius by Biddle Consulting Group.</v>
      </c>
      <c r="G4" s="293" t="str">
        <f>VLOOKUP($A4,'Institution Evaluation'!$A$56:$K$346,7,0)&amp;""</f>
        <v>Not scored</v>
      </c>
      <c r="H4" s="293" t="str">
        <f>VLOOKUP($A4,'Institution Evaluation'!$A$56:$K$346,8,0)&amp;""</f>
        <v/>
      </c>
      <c r="I4" s="293" t="str">
        <f>VLOOKUP($A4,'Institution Evaluation'!$A$56:$K$346,9,0)&amp;""</f>
        <v/>
      </c>
      <c r="J4" s="293" t="str">
        <f>VLOOKUP($A4,'Institution Evaluation'!$A$56:$K$346,10,0)&amp;""</f>
        <v/>
      </c>
      <c r="K4" s="293">
        <f t="shared" si="1"/>
        <v>10</v>
      </c>
      <c r="L4" s="263" t="str">
        <f>IF($E4="Not Scored", "N/A",IF(AND($D4='Auto Responses'!$J$27,$H4=""),"N/A",IF(AND($D4='Auto Responses'!$J$27,$H4='Auto Responses'!$J$7),1,IF(AND($D4='Auto Responses'!$J$27,$H4='Auto Responses'!$J$8),0,IF(OR(AND($F4=$G4,$H4=""),$H4='Auto Responses'!$J$7),1,0)))))</f>
        <v>N/A</v>
      </c>
      <c r="M4" s="293" t="str">
        <f>VLOOKUP($A4,'Institution Evaluation'!$A$56:$K$346,11,0)&amp;""</f>
        <v/>
      </c>
      <c r="N4" s="293">
        <f t="shared" si="2"/>
        <v>0</v>
      </c>
      <c r="O4" s="263" t="str">
        <f t="shared" si="3"/>
        <v>N/A</v>
      </c>
      <c r="P4" s="263" t="str">
        <f t="shared" si="4"/>
        <v>N/A</v>
      </c>
      <c r="Q4" s="263">
        <f t="shared" si="5"/>
        <v>0</v>
      </c>
      <c r="R4" s="263">
        <f t="shared" ref="R4:R67" si="9">R3+Q4</f>
        <v>0</v>
      </c>
      <c r="S4" s="263">
        <f t="shared" si="6"/>
        <v>0</v>
      </c>
      <c r="T4" s="263">
        <f t="shared" si="7"/>
        <v>0</v>
      </c>
      <c r="U4" s="263">
        <f t="shared" ref="U4:U67" si="10">U3+T4</f>
        <v>0</v>
      </c>
      <c r="V4" s="263">
        <f t="shared" si="8"/>
        <v>0</v>
      </c>
    </row>
    <row r="5" spans="1:22" ht="56.95" customHeight="1" x14ac:dyDescent="0.25">
      <c r="A5" s="293" t="str">
        <f>Questions!$A5</f>
        <v>GNRL-03</v>
      </c>
      <c r="B5" s="293" t="str">
        <f t="shared" si="0"/>
        <v>GNRL</v>
      </c>
      <c r="C5" s="293" t="str">
        <f>VLOOKUP($A5,Questions!$A$3:$L$333,2,0)&amp;""</f>
        <v>Solution Description</v>
      </c>
      <c r="D5" s="293" t="str">
        <f>VLOOKUP($A5,Questions!$A$3:$L$333,11,0)&amp;""</f>
        <v>NA</v>
      </c>
      <c r="E5" s="293" t="str">
        <f>VLOOKUP($A5,Questions!$A$3:$L$333,12,0)&amp;""</f>
        <v>Not Scored</v>
      </c>
      <c r="F5" s="293" t="str">
        <f>VLOOKUP($A5,'Institution Evaluation'!$A$56:$K$346,3,0)&amp;""</f>
        <v>Cloud-based skill and ability testing software. TestGenius is a SaaS platform that enables clients to administer pre-employment tests to job candidates via a web browser with no external systems needed.</v>
      </c>
      <c r="G5" s="293" t="str">
        <f>VLOOKUP($A5,'Institution Evaluation'!$A$56:$K$346,7,0)&amp;""</f>
        <v>Not scored</v>
      </c>
      <c r="H5" s="293" t="str">
        <f>VLOOKUP($A5,'Institution Evaluation'!$A$56:$K$346,8,0)&amp;""</f>
        <v/>
      </c>
      <c r="I5" s="293" t="str">
        <f>VLOOKUP($A5,'Institution Evaluation'!$A$56:$K$346,9,0)&amp;""</f>
        <v/>
      </c>
      <c r="J5" s="293" t="str">
        <f>VLOOKUP($A5,'Institution Evaluation'!$A$56:$K$346,10,0)&amp;""</f>
        <v/>
      </c>
      <c r="K5" s="293">
        <f t="shared" si="1"/>
        <v>10</v>
      </c>
      <c r="L5" s="263" t="str">
        <f>IF($E5="Not Scored", "N/A",IF(AND($D5='Auto Responses'!$J$27,$H5=""),"N/A",IF(AND($D5='Auto Responses'!$J$27,$H5='Auto Responses'!$J$7),1,IF(AND($D5='Auto Responses'!$J$27,$H5='Auto Responses'!$J$8),0,IF(OR(AND($F5=$G5,$H5=""),$H5='Auto Responses'!$J$7),1,0)))))</f>
        <v>N/A</v>
      </c>
      <c r="M5" s="293" t="str">
        <f>VLOOKUP($A5,'Institution Evaluation'!$A$56:$K$346,11,0)&amp;""</f>
        <v/>
      </c>
      <c r="N5" s="293">
        <f t="shared" si="2"/>
        <v>0</v>
      </c>
      <c r="O5" s="263" t="str">
        <f t="shared" si="3"/>
        <v>N/A</v>
      </c>
      <c r="P5" s="263" t="str">
        <f t="shared" si="4"/>
        <v>N/A</v>
      </c>
      <c r="Q5" s="263">
        <f t="shared" si="5"/>
        <v>0</v>
      </c>
      <c r="R5" s="263">
        <f t="shared" si="9"/>
        <v>0</v>
      </c>
      <c r="S5" s="263">
        <f t="shared" si="6"/>
        <v>0</v>
      </c>
      <c r="T5" s="263">
        <f t="shared" si="7"/>
        <v>0</v>
      </c>
      <c r="U5" s="263">
        <f t="shared" si="10"/>
        <v>0</v>
      </c>
      <c r="V5" s="263">
        <f t="shared" si="8"/>
        <v>0</v>
      </c>
    </row>
    <row r="6" spans="1:22" ht="56.95" customHeight="1" x14ac:dyDescent="0.25">
      <c r="A6" s="293" t="str">
        <f>Questions!$A6</f>
        <v>GNRL-04</v>
      </c>
      <c r="B6" s="293" t="str">
        <f t="shared" si="0"/>
        <v>GNRL</v>
      </c>
      <c r="C6" s="293" t="str">
        <f>VLOOKUP($A6,Questions!$A$3:$L$333,2,0)&amp;""</f>
        <v>Solution Provider Contact Name</v>
      </c>
      <c r="D6" s="293" t="str">
        <f>VLOOKUP($A6,Questions!$A$3:$L$333,11,0)&amp;""</f>
        <v>NA</v>
      </c>
      <c r="E6" s="293" t="str">
        <f>VLOOKUP($A6,Questions!$A$3:$L$333,12,0)&amp;""</f>
        <v>Not Scored</v>
      </c>
      <c r="F6" s="293" t="str">
        <f>VLOOKUP($A6,'Institution Evaluation'!$A$56:$K$346,3,0)&amp;""</f>
        <v/>
      </c>
      <c r="G6" s="293" t="str">
        <f>VLOOKUP($A6,'Institution Evaluation'!$A$56:$K$346,7,0)&amp;""</f>
        <v>Not scored</v>
      </c>
      <c r="H6" s="293" t="str">
        <f>VLOOKUP($A6,'Institution Evaluation'!$A$56:$K$346,8,0)&amp;""</f>
        <v/>
      </c>
      <c r="I6" s="293" t="str">
        <f>VLOOKUP($A6,'Institution Evaluation'!$A$56:$K$346,9,0)&amp;""</f>
        <v/>
      </c>
      <c r="J6" s="293" t="str">
        <f>VLOOKUP($A6,'Institution Evaluation'!$A$56:$K$346,10,0)&amp;""</f>
        <v/>
      </c>
      <c r="K6" s="293">
        <f t="shared" si="1"/>
        <v>10</v>
      </c>
      <c r="L6" s="263" t="str">
        <f>IF($E6="Not Scored", "N/A",IF(AND($D6='Auto Responses'!$J$27,$H6=""),"N/A",IF(AND($D6='Auto Responses'!$J$27,$H6='Auto Responses'!$J$7),1,IF(AND($D6='Auto Responses'!$J$27,$H6='Auto Responses'!$J$8),0,IF(OR(AND($F6=$G6,$H6=""),$H6='Auto Responses'!$J$7),1,0)))))</f>
        <v>N/A</v>
      </c>
      <c r="M6" s="293" t="str">
        <f>VLOOKUP($A6,'Institution Evaluation'!$A$56:$K$346,11,0)&amp;""</f>
        <v/>
      </c>
      <c r="N6" s="293">
        <f t="shared" si="2"/>
        <v>0</v>
      </c>
      <c r="O6" s="263" t="str">
        <f t="shared" si="3"/>
        <v>N/A</v>
      </c>
      <c r="P6" s="263" t="str">
        <f t="shared" si="4"/>
        <v>N/A</v>
      </c>
      <c r="Q6" s="263">
        <f t="shared" si="5"/>
        <v>0</v>
      </c>
      <c r="R6" s="263">
        <f t="shared" si="9"/>
        <v>0</v>
      </c>
      <c r="S6" s="263">
        <f t="shared" si="6"/>
        <v>0</v>
      </c>
      <c r="T6" s="263">
        <f t="shared" si="7"/>
        <v>0</v>
      </c>
      <c r="U6" s="263">
        <f t="shared" si="10"/>
        <v>0</v>
      </c>
      <c r="V6" s="263">
        <f t="shared" si="8"/>
        <v>0</v>
      </c>
    </row>
    <row r="7" spans="1:22" ht="56.95" customHeight="1" x14ac:dyDescent="0.25">
      <c r="A7" s="293" t="str">
        <f>Questions!$A7</f>
        <v>GNRL-05</v>
      </c>
      <c r="B7" s="293" t="str">
        <f t="shared" si="0"/>
        <v>GNRL</v>
      </c>
      <c r="C7" s="293" t="str">
        <f>VLOOKUP($A7,Questions!$A$3:$L$333,2,0)&amp;""</f>
        <v>Solution Provider Contact Title</v>
      </c>
      <c r="D7" s="293" t="str">
        <f>VLOOKUP($A7,Questions!$A$3:$L$333,11,0)&amp;""</f>
        <v>NA</v>
      </c>
      <c r="E7" s="293" t="str">
        <f>VLOOKUP($A7,Questions!$A$3:$L$333,12,0)&amp;""</f>
        <v>Not Scored</v>
      </c>
      <c r="F7" s="293" t="str">
        <f>VLOOKUP($A7,'Institution Evaluation'!$A$56:$K$346,3,0)&amp;""</f>
        <v/>
      </c>
      <c r="G7" s="293" t="str">
        <f>VLOOKUP($A7,'Institution Evaluation'!$A$56:$K$346,7,0)&amp;""</f>
        <v>Not scored</v>
      </c>
      <c r="H7" s="293" t="str">
        <f>VLOOKUP($A7,'Institution Evaluation'!$A$56:$K$346,8,0)&amp;""</f>
        <v/>
      </c>
      <c r="I7" s="293" t="str">
        <f>VLOOKUP($A7,'Institution Evaluation'!$A$56:$K$346,9,0)&amp;""</f>
        <v/>
      </c>
      <c r="J7" s="293" t="str">
        <f>VLOOKUP($A7,'Institution Evaluation'!$A$56:$K$346,10,0)&amp;""</f>
        <v/>
      </c>
      <c r="K7" s="293">
        <f t="shared" si="1"/>
        <v>10</v>
      </c>
      <c r="L7" s="263" t="str">
        <f>IF($E7="Not Scored", "N/A",IF(AND($D7='Auto Responses'!$J$27,$H7=""),"N/A",IF(AND($D7='Auto Responses'!$J$27,$H7='Auto Responses'!$J$7),1,IF(AND($D7='Auto Responses'!$J$27,$H7='Auto Responses'!$J$8),0,IF(OR(AND($F7=$G7,$H7=""),$H7='Auto Responses'!$J$7),1,0)))))</f>
        <v>N/A</v>
      </c>
      <c r="M7" s="293" t="str">
        <f>VLOOKUP($A7,'Institution Evaluation'!$A$56:$K$346,11,0)&amp;""</f>
        <v/>
      </c>
      <c r="N7" s="293">
        <f t="shared" si="2"/>
        <v>0</v>
      </c>
      <c r="O7" s="263" t="str">
        <f t="shared" si="3"/>
        <v>N/A</v>
      </c>
      <c r="P7" s="263" t="str">
        <f t="shared" si="4"/>
        <v>N/A</v>
      </c>
      <c r="Q7" s="263">
        <f t="shared" si="5"/>
        <v>0</v>
      </c>
      <c r="R7" s="263">
        <f t="shared" si="9"/>
        <v>0</v>
      </c>
      <c r="S7" s="263">
        <f t="shared" si="6"/>
        <v>0</v>
      </c>
      <c r="T7" s="263">
        <f t="shared" si="7"/>
        <v>0</v>
      </c>
      <c r="U7" s="263">
        <f t="shared" si="10"/>
        <v>0</v>
      </c>
      <c r="V7" s="263">
        <f t="shared" si="8"/>
        <v>0</v>
      </c>
    </row>
    <row r="8" spans="1:22" ht="56.95" customHeight="1" x14ac:dyDescent="0.25">
      <c r="A8" s="293" t="str">
        <f>Questions!$A8</f>
        <v>GNRL-06</v>
      </c>
      <c r="B8" s="293" t="str">
        <f t="shared" si="0"/>
        <v>GNRL</v>
      </c>
      <c r="C8" s="293" t="str">
        <f>VLOOKUP($A8,Questions!$A$3:$L$333,2,0)&amp;""</f>
        <v>Solution Provider Contact Email</v>
      </c>
      <c r="D8" s="293" t="str">
        <f>VLOOKUP($A8,Questions!$A$3:$L$333,11,0)&amp;""</f>
        <v>NA</v>
      </c>
      <c r="E8" s="293" t="str">
        <f>VLOOKUP($A8,Questions!$A$3:$L$333,12,0)&amp;""</f>
        <v>Not Scored</v>
      </c>
      <c r="F8" s="293" t="str">
        <f>VLOOKUP($A8,'Institution Evaluation'!$A$56:$K$346,3,0)&amp;""</f>
        <v/>
      </c>
      <c r="G8" s="293" t="str">
        <f>VLOOKUP($A8,'Institution Evaluation'!$A$56:$K$346,7,0)&amp;""</f>
        <v>Not scored</v>
      </c>
      <c r="H8" s="293" t="str">
        <f>VLOOKUP($A8,'Institution Evaluation'!$A$56:$K$346,8,0)&amp;""</f>
        <v/>
      </c>
      <c r="I8" s="293" t="str">
        <f>VLOOKUP($A8,'Institution Evaluation'!$A$56:$K$346,9,0)&amp;""</f>
        <v/>
      </c>
      <c r="J8" s="293" t="str">
        <f>VLOOKUP($A8,'Institution Evaluation'!$A$56:$K$346,10,0)&amp;""</f>
        <v/>
      </c>
      <c r="K8" s="293">
        <f t="shared" si="1"/>
        <v>10</v>
      </c>
      <c r="L8" s="263" t="str">
        <f>IF($E8="Not Scored", "N/A",IF(AND($D8='Auto Responses'!$J$27,$H8=""),"N/A",IF(AND($D8='Auto Responses'!$J$27,$H8='Auto Responses'!$J$7),1,IF(AND($D8='Auto Responses'!$J$27,$H8='Auto Responses'!$J$8),0,IF(OR(AND($F8=$G8,$H8=""),$H8='Auto Responses'!$J$7),1,0)))))</f>
        <v>N/A</v>
      </c>
      <c r="M8" s="293" t="str">
        <f>VLOOKUP($A8,'Institution Evaluation'!$A$56:$K$346,11,0)&amp;""</f>
        <v/>
      </c>
      <c r="N8" s="293">
        <f t="shared" si="2"/>
        <v>0</v>
      </c>
      <c r="O8" s="263" t="str">
        <f t="shared" si="3"/>
        <v>N/A</v>
      </c>
      <c r="P8" s="263" t="str">
        <f t="shared" si="4"/>
        <v>N/A</v>
      </c>
      <c r="Q8" s="263">
        <f t="shared" si="5"/>
        <v>0</v>
      </c>
      <c r="R8" s="263">
        <f t="shared" si="9"/>
        <v>0</v>
      </c>
      <c r="S8" s="263">
        <f t="shared" si="6"/>
        <v>0</v>
      </c>
      <c r="T8" s="263">
        <f t="shared" si="7"/>
        <v>0</v>
      </c>
      <c r="U8" s="263">
        <f t="shared" si="10"/>
        <v>0</v>
      </c>
      <c r="V8" s="263">
        <f t="shared" si="8"/>
        <v>0</v>
      </c>
    </row>
    <row r="9" spans="1:22" ht="56.95" customHeight="1" x14ac:dyDescent="0.25">
      <c r="A9" s="293" t="str">
        <f>Questions!$A9</f>
        <v>GNRL-07</v>
      </c>
      <c r="B9" s="293" t="str">
        <f t="shared" si="0"/>
        <v>GNRL</v>
      </c>
      <c r="C9" s="293" t="str">
        <f>VLOOKUP($A9,Questions!$A$3:$L$333,2,0)&amp;""</f>
        <v>Solution Provider Contact Phone Number</v>
      </c>
      <c r="D9" s="293" t="str">
        <f>VLOOKUP($A9,Questions!$A$3:$L$333,11,0)&amp;""</f>
        <v>NA</v>
      </c>
      <c r="E9" s="293" t="str">
        <f>VLOOKUP($A9,Questions!$A$3:$L$333,12,0)&amp;""</f>
        <v>Not Scored</v>
      </c>
      <c r="F9" s="293" t="str">
        <f>VLOOKUP($A9,'Institution Evaluation'!$A$56:$K$346,3,0)&amp;""</f>
        <v>916-294-4250</v>
      </c>
      <c r="G9" s="293" t="str">
        <f>VLOOKUP($A9,'Institution Evaluation'!$A$56:$K$346,7,0)&amp;""</f>
        <v>Not scored</v>
      </c>
      <c r="H9" s="293" t="str">
        <f>VLOOKUP($A9,'Institution Evaluation'!$A$56:$K$346,8,0)&amp;""</f>
        <v/>
      </c>
      <c r="I9" s="293" t="str">
        <f>VLOOKUP($A9,'Institution Evaluation'!$A$56:$K$346,9,0)&amp;""</f>
        <v/>
      </c>
      <c r="J9" s="293" t="str">
        <f>VLOOKUP($A9,'Institution Evaluation'!$A$56:$K$346,10,0)&amp;""</f>
        <v/>
      </c>
      <c r="K9" s="293">
        <f t="shared" si="1"/>
        <v>10</v>
      </c>
      <c r="L9" s="263" t="str">
        <f>IF($E9="Not Scored", "N/A",IF(AND($D9='Auto Responses'!$J$27,$H9=""),"N/A",IF(AND($D9='Auto Responses'!$J$27,$H9='Auto Responses'!$J$7),1,IF(AND($D9='Auto Responses'!$J$27,$H9='Auto Responses'!$J$8),0,IF(OR(AND($F9=$G9,$H9=""),$H9='Auto Responses'!$J$7),1,0)))))</f>
        <v>N/A</v>
      </c>
      <c r="M9" s="293" t="str">
        <f>VLOOKUP($A9,'Institution Evaluation'!$A$56:$K$346,11,0)&amp;""</f>
        <v/>
      </c>
      <c r="N9" s="293">
        <f t="shared" si="2"/>
        <v>0</v>
      </c>
      <c r="O9" s="263" t="str">
        <f t="shared" si="3"/>
        <v>N/A</v>
      </c>
      <c r="P9" s="263" t="str">
        <f t="shared" si="4"/>
        <v>N/A</v>
      </c>
      <c r="Q9" s="263">
        <f t="shared" si="5"/>
        <v>0</v>
      </c>
      <c r="R9" s="263">
        <f t="shared" si="9"/>
        <v>0</v>
      </c>
      <c r="S9" s="263">
        <f t="shared" si="6"/>
        <v>0</v>
      </c>
      <c r="T9" s="263">
        <f t="shared" si="7"/>
        <v>0</v>
      </c>
      <c r="U9" s="263">
        <f t="shared" si="10"/>
        <v>0</v>
      </c>
      <c r="V9" s="263">
        <f t="shared" si="8"/>
        <v>0</v>
      </c>
    </row>
    <row r="10" spans="1:22" ht="56.95" customHeight="1" x14ac:dyDescent="0.25">
      <c r="A10" s="293" t="str">
        <f>Questions!$A10</f>
        <v>GNRL-08</v>
      </c>
      <c r="B10" s="293" t="str">
        <f t="shared" si="0"/>
        <v>GNRL</v>
      </c>
      <c r="C10" s="293" t="str">
        <f>VLOOKUP($A10,Questions!$A$3:$L$333,2,0)&amp;""</f>
        <v>Country of Company Headquarters</v>
      </c>
      <c r="D10" s="293" t="str">
        <f>VLOOKUP($A10,Questions!$A$3:$L$333,11,0)&amp;""</f>
        <v>NA</v>
      </c>
      <c r="E10" s="293" t="str">
        <f>VLOOKUP($A10,Questions!$A$3:$L$333,12,0)&amp;""</f>
        <v>Not Scored</v>
      </c>
      <c r="F10" s="293" t="str">
        <f>VLOOKUP($A10,'Institution Evaluation'!$A$56:$K$346,3,0)&amp;""</f>
        <v>United States</v>
      </c>
      <c r="G10" s="293" t="str">
        <f>VLOOKUP($A10,'Institution Evaluation'!$A$56:$K$346,7,0)&amp;""</f>
        <v>Not scored</v>
      </c>
      <c r="H10" s="293" t="str">
        <f>VLOOKUP($A10,'Institution Evaluation'!$A$56:$K$346,8,0)&amp;""</f>
        <v/>
      </c>
      <c r="I10" s="293" t="str">
        <f>VLOOKUP($A10,'Institution Evaluation'!$A$56:$K$346,9,0)&amp;""</f>
        <v/>
      </c>
      <c r="J10" s="293" t="str">
        <f>VLOOKUP($A10,'Institution Evaluation'!$A$56:$K$346,10,0)&amp;""</f>
        <v/>
      </c>
      <c r="K10" s="293">
        <f t="shared" si="1"/>
        <v>10</v>
      </c>
      <c r="L10" s="263" t="str">
        <f>IF($E10="Not Scored", "N/A",IF(AND($D10='Auto Responses'!$J$27,$H10=""),"N/A",IF(AND($D10='Auto Responses'!$J$27,$H10='Auto Responses'!$J$7),1,IF(AND($D10='Auto Responses'!$J$27,$H10='Auto Responses'!$J$8),0,IF(OR(AND($F10=$G10,$H10=""),$H10='Auto Responses'!$J$7),1,0)))))</f>
        <v>N/A</v>
      </c>
      <c r="M10" s="293" t="str">
        <f>VLOOKUP($A10,'Institution Evaluation'!$A$56:$K$346,11,0)&amp;""</f>
        <v/>
      </c>
      <c r="N10" s="293">
        <f t="shared" si="2"/>
        <v>0</v>
      </c>
      <c r="O10" s="263" t="str">
        <f t="shared" si="3"/>
        <v>N/A</v>
      </c>
      <c r="P10" s="263" t="str">
        <f t="shared" si="4"/>
        <v>N/A</v>
      </c>
      <c r="Q10" s="263">
        <f t="shared" si="5"/>
        <v>0</v>
      </c>
      <c r="R10" s="263">
        <f t="shared" si="9"/>
        <v>0</v>
      </c>
      <c r="S10" s="263">
        <f t="shared" si="6"/>
        <v>0</v>
      </c>
      <c r="T10" s="263">
        <f t="shared" si="7"/>
        <v>0</v>
      </c>
      <c r="U10" s="263">
        <f t="shared" si="10"/>
        <v>0</v>
      </c>
      <c r="V10" s="263">
        <f t="shared" si="8"/>
        <v>0</v>
      </c>
    </row>
    <row r="11" spans="1:22" ht="56.95" customHeight="1" x14ac:dyDescent="0.25">
      <c r="A11" s="293" t="str">
        <f>Questions!$A11</f>
        <v>GNRL-09</v>
      </c>
      <c r="B11" s="293" t="str">
        <f t="shared" si="0"/>
        <v>GNRL</v>
      </c>
      <c r="C11" s="293" t="str">
        <f>VLOOKUP($A11,Questions!$A$3:$L$333,2,0)&amp;""</f>
        <v>Employee Work Locations (all)</v>
      </c>
      <c r="D11" s="293" t="s">
        <v>692</v>
      </c>
      <c r="E11" s="293" t="str">
        <f>VLOOKUP($A11,Questions!$A$3:$L$333,12,0)&amp;""</f>
        <v>Not Scored</v>
      </c>
      <c r="F11" s="293" t="str">
        <f>VLOOKUP($A11,'Institution Evaluation'!$A$56:$K$346,3,0)&amp;""</f>
        <v>United States (headquartered at 606 Sutter Street, Folsom, CA 95630).</v>
      </c>
      <c r="G11" s="293" t="str">
        <f>VLOOKUP($A11,'Institution Evaluation'!$A$56:$K$346,7,0)&amp;""</f>
        <v>Not scored</v>
      </c>
      <c r="H11" s="293" t="str">
        <f>VLOOKUP($A11,'Institution Evaluation'!$A$56:$K$346,8,0)&amp;""</f>
        <v/>
      </c>
      <c r="I11" s="293" t="str">
        <f>VLOOKUP($A11,'Institution Evaluation'!$A$56:$K$346,9,0)&amp;""</f>
        <v/>
      </c>
      <c r="J11" s="293" t="str">
        <f>VLOOKUP($A11,'Institution Evaluation'!$A$56:$K$346,10,0)&amp;""</f>
        <v/>
      </c>
      <c r="K11" s="293">
        <f t="shared" si="1"/>
        <v>10</v>
      </c>
      <c r="L11" s="263" t="str">
        <f>IF($E11="Not Scored", "N/A",IF(AND($D11='Auto Responses'!$J$27,$H11=""),"N/A",IF(AND($D11='Auto Responses'!$J$27,$H11='Auto Responses'!$J$7),1,IF(AND($D11='Auto Responses'!$J$27,$H11='Auto Responses'!$J$8),0,IF(OR(AND($F11=$G11,$H11=""),$H11='Auto Responses'!$J$7),1,0)))))</f>
        <v>N/A</v>
      </c>
      <c r="M11" s="293" t="str">
        <f>VLOOKUP($A11,'Institution Evaluation'!$A$56:$K$346,11,0)&amp;""</f>
        <v/>
      </c>
      <c r="N11" s="293">
        <f t="shared" si="2"/>
        <v>0</v>
      </c>
      <c r="O11" s="263" t="str">
        <f t="shared" si="3"/>
        <v>N/A</v>
      </c>
      <c r="P11" s="263" t="str">
        <f t="shared" si="4"/>
        <v>N/A</v>
      </c>
      <c r="Q11" s="263">
        <f t="shared" si="5"/>
        <v>0</v>
      </c>
      <c r="R11" s="263">
        <f t="shared" si="9"/>
        <v>0</v>
      </c>
      <c r="S11" s="263">
        <f t="shared" si="6"/>
        <v>0</v>
      </c>
      <c r="T11" s="263">
        <f t="shared" si="7"/>
        <v>0</v>
      </c>
      <c r="U11" s="263">
        <f t="shared" si="10"/>
        <v>0</v>
      </c>
      <c r="V11" s="263">
        <f t="shared" si="8"/>
        <v>0</v>
      </c>
    </row>
    <row r="12" spans="1:22" ht="56.95" customHeight="1" x14ac:dyDescent="0.25">
      <c r="A12" s="293" t="str">
        <f>Questions!$A12</f>
        <v>COMP-01</v>
      </c>
      <c r="B12" s="293" t="str">
        <f t="shared" si="0"/>
        <v>COMP</v>
      </c>
      <c r="C12" s="293" t="str">
        <f>VLOOKUP($A12,Questions!$A$3:$L$333,2,0)&amp;""</f>
        <v>Do you have a dedicated software and system development team(s) (e.g., customer support, implementation, product management, etc.)?*</v>
      </c>
      <c r="D12" s="293" t="str">
        <f>VLOOKUP($A12,Questions!$A$3:$L$333,11,0)&amp;""</f>
        <v/>
      </c>
      <c r="E12" s="293" t="str">
        <f>VLOOKUP($A12,Questions!$A$3:$L$333,12,0)&amp;""</f>
        <v>Start Here</v>
      </c>
      <c r="F12" s="293" t="str">
        <f>VLOOKUP($A12,'Institution Evaluation'!$A$56:$K$346,3,0)&amp;""</f>
        <v>Yes</v>
      </c>
      <c r="G12" s="293" t="str">
        <f>VLOOKUP($A12,'Institution Evaluation'!$A$56:$K$346,7,0)&amp;""</f>
        <v>Yes</v>
      </c>
      <c r="H12" s="293" t="str">
        <f>VLOOKUP($A12,'Institution Evaluation'!$A$56:$K$346,8,0)&amp;""</f>
        <v/>
      </c>
      <c r="I12" s="293" t="str">
        <f>VLOOKUP($A12,'Institution Evaluation'!$A$56:$K$346,9,0)&amp;""</f>
        <v>Standard Importance</v>
      </c>
      <c r="J12" s="293" t="str">
        <f>VLOOKUP($A12,'Institution Evaluation'!$A$56:$K$346,10,0)&amp;""</f>
        <v/>
      </c>
      <c r="K12" s="293">
        <f t="shared" si="1"/>
        <v>10</v>
      </c>
      <c r="L12" s="263">
        <f>IF($E12="Not Scored", "N/A",IF(AND($D12='Auto Responses'!$J$27,$H12=""),"N/A",IF(AND($D12='Auto Responses'!$J$27,$H12='Auto Responses'!$J$7),1,IF(AND($D12='Auto Responses'!$J$27,$H12='Auto Responses'!$J$8),0,IF(OR(AND($F12=$G12,$H12=""),$H12='Auto Responses'!$J$7),1,0)))))</f>
        <v>1</v>
      </c>
      <c r="M12" s="293" t="str">
        <f>VLOOKUP($A12,'Institution Evaluation'!$A$56:$K$346,11,0)&amp;""</f>
        <v>FALSE</v>
      </c>
      <c r="N12" s="293">
        <f t="shared" si="2"/>
        <v>0</v>
      </c>
      <c r="O12" s="263">
        <f>IF(OR($E12="Not Scored",$F12="N/A"),"N/A",IF($J12="",$K12,IF($J12="Minor Importance",5,IF($J12="Standard Importance",10,IF($J12="Critical Importance",20,0)))))</f>
        <v>10</v>
      </c>
      <c r="P12" s="263">
        <f t="shared" si="4"/>
        <v>10</v>
      </c>
      <c r="Q12" s="263">
        <f t="shared" si="5"/>
        <v>0</v>
      </c>
      <c r="R12" s="263">
        <f t="shared" si="9"/>
        <v>0</v>
      </c>
      <c r="S12" s="263">
        <f t="shared" si="6"/>
        <v>0</v>
      </c>
      <c r="T12" s="263">
        <f t="shared" si="7"/>
        <v>0</v>
      </c>
      <c r="U12" s="263">
        <f t="shared" si="10"/>
        <v>0</v>
      </c>
      <c r="V12" s="263">
        <f t="shared" si="8"/>
        <v>0</v>
      </c>
    </row>
    <row r="13" spans="1:22" ht="56.95" customHeight="1" x14ac:dyDescent="0.25">
      <c r="A13" s="293" t="str">
        <f>Questions!$A13</f>
        <v>COMP-02</v>
      </c>
      <c r="B13" s="293" t="str">
        <f t="shared" si="0"/>
        <v>COMP</v>
      </c>
      <c r="C13" s="293" t="str">
        <f>VLOOKUP($A13,Questions!$A$3:$L$333,2,0)&amp;""</f>
        <v>Describe your organization’s business background and ownership structure, including all parent and subsidiary relationships.</v>
      </c>
      <c r="D13" s="293" t="str">
        <f>VLOOKUP($A13,Questions!$A$3:$L$333,11,0)&amp;""</f>
        <v/>
      </c>
      <c r="E13" s="293" t="str">
        <f>VLOOKUP($A13,Questions!$A$3:$L$333,12,0)&amp;""</f>
        <v>Not scored</v>
      </c>
      <c r="F13" s="293" t="str">
        <f>VLOOKUP($A13,'Institution Evaluation'!$A$56:$K$346,3,0)&amp;""</f>
        <v>Biddle Consulting Group, Inc. is a California corporation founded in 1974 and reorganized in 2001 that provides pre-employment testing solutions. The company is privately owned, with 80% held by the Biddle Family Irrevocable Trust and 20% by the National Christian Foundation.</v>
      </c>
      <c r="G13" s="293" t="str">
        <f>VLOOKUP($A13,'Institution Evaluation'!$A$56:$K$346,7,0)&amp;""</f>
        <v>Not scored</v>
      </c>
      <c r="H13" s="293" t="str">
        <f>VLOOKUP($A13,'Institution Evaluation'!$A$56:$K$346,8,0)&amp;""</f>
        <v/>
      </c>
      <c r="I13" s="293" t="str">
        <f>VLOOKUP($A13,'Institution Evaluation'!$A$56:$K$346,9,0)&amp;""</f>
        <v/>
      </c>
      <c r="J13" s="293" t="str">
        <f>VLOOKUP($A13,'Institution Evaluation'!$A$56:$K$346,10,0)&amp;""</f>
        <v/>
      </c>
      <c r="K13" s="293">
        <f t="shared" si="1"/>
        <v>10</v>
      </c>
      <c r="L13" s="263" t="str">
        <f>IF($E13="Not Scored", "N/A",IF(AND($D13='Auto Responses'!$J$27,$H13=""),"N/A",IF(AND($D13='Auto Responses'!$J$27,$H13='Auto Responses'!$J$7),1,IF(AND($D13='Auto Responses'!$J$27,$H13='Auto Responses'!$J$8),0,IF(OR(AND($F13=$G13,$H13=""),$H13='Auto Responses'!$J$7),1,0)))))</f>
        <v>N/A</v>
      </c>
      <c r="M13" s="293" t="str">
        <f>VLOOKUP($A13,'Institution Evaluation'!$A$56:$K$346,11,0)&amp;""</f>
        <v>FALSE</v>
      </c>
      <c r="N13" s="293">
        <f t="shared" si="2"/>
        <v>0</v>
      </c>
      <c r="O13" s="263" t="str">
        <f>IF(OR($E13="Not Scored",$F13="N/A"),"N/A",IF($J13="",$K13,IF($J13="Minor Importance",5,IF($J13="Standard Importance",10,IF($J13="Critical Importance",20,0)))))</f>
        <v>N/A</v>
      </c>
      <c r="P13" s="263" t="str">
        <f t="shared" si="4"/>
        <v>N/A</v>
      </c>
      <c r="Q13" s="263">
        <f t="shared" si="5"/>
        <v>0</v>
      </c>
      <c r="R13" s="263">
        <f t="shared" si="9"/>
        <v>0</v>
      </c>
      <c r="S13" s="263">
        <f t="shared" si="6"/>
        <v>0</v>
      </c>
      <c r="T13" s="263">
        <f t="shared" si="7"/>
        <v>0</v>
      </c>
      <c r="U13" s="263">
        <f t="shared" si="10"/>
        <v>0</v>
      </c>
      <c r="V13" s="263">
        <f t="shared" si="8"/>
        <v>0</v>
      </c>
    </row>
    <row r="14" spans="1:22" ht="56.95" customHeight="1" x14ac:dyDescent="0.25">
      <c r="A14" s="293" t="str">
        <f>Questions!$A14</f>
        <v>COMP-03</v>
      </c>
      <c r="B14" s="293" t="str">
        <f t="shared" si="0"/>
        <v>COMP</v>
      </c>
      <c r="C14" s="293" t="str">
        <f>VLOOKUP($A14,Questions!$A$3:$L$333,2,0)&amp;""</f>
        <v>Have you operated without unplanned disruptions to this solution in the past 12 months?</v>
      </c>
      <c r="D14" s="293" t="str">
        <f>VLOOKUP($A14,Questions!$A$3:$L$333,11,0)&amp;""</f>
        <v/>
      </c>
      <c r="E14" s="293" t="str">
        <f>VLOOKUP($A14,Questions!$A$3:$L$333,12,0)&amp;""</f>
        <v>Start Here</v>
      </c>
      <c r="F14" s="293" t="str">
        <f>VLOOKUP($A14,'Institution Evaluation'!$A$56:$K$346,3,0)&amp;""</f>
        <v>Yes</v>
      </c>
      <c r="G14" s="293" t="str">
        <f>VLOOKUP($A14,'Institution Evaluation'!$A$56:$K$346,7,0)&amp;""</f>
        <v>Yes</v>
      </c>
      <c r="H14" s="293" t="str">
        <f>VLOOKUP($A14,'Institution Evaluation'!$A$56:$K$346,8,0)&amp;""</f>
        <v/>
      </c>
      <c r="I14" s="293" t="str">
        <f>VLOOKUP($A14,'Institution Evaluation'!$A$56:$K$346,9,0)&amp;""</f>
        <v>Minor Importance</v>
      </c>
      <c r="J14" s="293" t="str">
        <f>VLOOKUP($A14,'Institution Evaluation'!$A$56:$K$346,10,0)&amp;""</f>
        <v/>
      </c>
      <c r="K14" s="293">
        <f t="shared" si="1"/>
        <v>5</v>
      </c>
      <c r="L14" s="263">
        <f>IF($E14="Not Scored", "N/A",IF(AND($D14='Auto Responses'!$J$27,$H14=""),"N/A",IF(AND($D14='Auto Responses'!$J$27,$H14='Auto Responses'!$J$7),1,IF(AND($D14='Auto Responses'!$J$27,$H14='Auto Responses'!$J$8),0,IF(OR(AND($F14=$G14,$H14=""),$H14='Auto Responses'!$J$7),1,0)))))</f>
        <v>1</v>
      </c>
      <c r="M14" s="293" t="str">
        <f>VLOOKUP($A14,'Institution Evaluation'!$A$56:$K$346,11,0)&amp;""</f>
        <v>FALSE</v>
      </c>
      <c r="N14" s="293">
        <f t="shared" si="2"/>
        <v>0</v>
      </c>
      <c r="O14" s="263">
        <f>IF(OR($E14="Not Scored",$F14="N/A"),"N/A",IF($J14="",$K14,IF($J14="Minor Importance",5,IF($J14="Standard Importance",10,IF($J14="Critical Importance",20,0)))))</f>
        <v>5</v>
      </c>
      <c r="P14" s="263">
        <f t="shared" si="4"/>
        <v>5</v>
      </c>
      <c r="Q14" s="263">
        <f t="shared" si="5"/>
        <v>0</v>
      </c>
      <c r="R14" s="263">
        <f t="shared" si="9"/>
        <v>0</v>
      </c>
      <c r="S14" s="263">
        <f t="shared" si="6"/>
        <v>0</v>
      </c>
      <c r="T14" s="263">
        <f t="shared" si="7"/>
        <v>0</v>
      </c>
      <c r="U14" s="263">
        <f t="shared" si="10"/>
        <v>0</v>
      </c>
      <c r="V14" s="263">
        <f t="shared" si="8"/>
        <v>0</v>
      </c>
    </row>
    <row r="15" spans="1:22" ht="56.95" customHeight="1" x14ac:dyDescent="0.25">
      <c r="A15" s="293" t="str">
        <f>Questions!$A15</f>
        <v>COMP-04</v>
      </c>
      <c r="B15" s="293" t="str">
        <f t="shared" si="0"/>
        <v>COMP</v>
      </c>
      <c r="C15" s="293" t="str">
        <f>VLOOKUP($A15,Questions!$A$3:$L$333,2,0)&amp;""</f>
        <v>Do you have a dedicated information security staff or office?</v>
      </c>
      <c r="D15" s="293" t="str">
        <f>VLOOKUP($A15,Questions!$A$3:$L$333,11,0)&amp;""</f>
        <v/>
      </c>
      <c r="E15" s="293" t="str">
        <f>VLOOKUP($A15,Questions!$A$3:$L$333,12,0)&amp;""</f>
        <v>Start Here</v>
      </c>
      <c r="F15" s="293" t="str">
        <f>VLOOKUP($A15,'Institution Evaluation'!$A$56:$K$346,3,0)&amp;""</f>
        <v>Yes</v>
      </c>
      <c r="G15" s="293" t="str">
        <f>VLOOKUP($A15,'Institution Evaluation'!$A$56:$K$346,7,0)&amp;""</f>
        <v>Yes</v>
      </c>
      <c r="H15" s="293" t="str">
        <f>VLOOKUP($A15,'Institution Evaluation'!$A$56:$K$346,8,0)&amp;""</f>
        <v/>
      </c>
      <c r="I15" s="293" t="str">
        <f>VLOOKUP($A15,'Institution Evaluation'!$A$56:$K$346,9,0)&amp;""</f>
        <v>Minor Importance</v>
      </c>
      <c r="J15" s="293" t="str">
        <f>VLOOKUP($A15,'Institution Evaluation'!$A$56:$K$346,10,0)&amp;""</f>
        <v/>
      </c>
      <c r="K15" s="293">
        <f t="shared" si="1"/>
        <v>5</v>
      </c>
      <c r="L15" s="263">
        <f>IF($E15="Not Scored", "N/A",IF(AND($D15='Auto Responses'!$J$27,$H15=""),"N/A",IF(AND($D15='Auto Responses'!$J$27,$H15='Auto Responses'!$J$7),1,IF(AND($D15='Auto Responses'!$J$27,$H15='Auto Responses'!$J$8),0,IF(OR(AND($F15=$G15,$H15=""),$H15='Auto Responses'!$J$7),1,0)))))</f>
        <v>1</v>
      </c>
      <c r="M15" s="293" t="str">
        <f>VLOOKUP($A15,'Institution Evaluation'!$A$56:$K$346,11,0)&amp;""</f>
        <v>FALSE</v>
      </c>
      <c r="N15" s="293">
        <f t="shared" si="2"/>
        <v>0</v>
      </c>
      <c r="O15" s="263">
        <f>IF(OR($E15="Not Scored",$F15="N/A"),"N/A",IF($J15="",$K15,IF($J15="Minor Importance",5,IF($J15="Standard Importance",10,IF($J15="Critical Importance",20,0)))))</f>
        <v>5</v>
      </c>
      <c r="P15" s="263">
        <f t="shared" si="4"/>
        <v>5</v>
      </c>
      <c r="Q15" s="263">
        <f t="shared" si="5"/>
        <v>0</v>
      </c>
      <c r="R15" s="263">
        <f t="shared" si="9"/>
        <v>0</v>
      </c>
      <c r="S15" s="263">
        <f t="shared" si="6"/>
        <v>0</v>
      </c>
      <c r="T15" s="263">
        <f t="shared" si="7"/>
        <v>0</v>
      </c>
      <c r="U15" s="263">
        <f t="shared" si="10"/>
        <v>0</v>
      </c>
      <c r="V15" s="263">
        <f t="shared" si="8"/>
        <v>0</v>
      </c>
    </row>
    <row r="16" spans="1:22" ht="56.95" customHeight="1" x14ac:dyDescent="0.25">
      <c r="A16" s="293" t="str">
        <f>Questions!$A16</f>
        <v>COMP-05</v>
      </c>
      <c r="B16" s="293" t="str">
        <f t="shared" si="0"/>
        <v>COMP</v>
      </c>
      <c r="C16" s="293" t="str">
        <f>VLOOKUP($A16,Questions!$A$3:$L$333,2,0)&amp;""</f>
        <v>Use this area to share information about your environment that will assist those who are assessing your company's data security program.</v>
      </c>
      <c r="D16" s="293" t="str">
        <f>VLOOKUP($A16,Questions!$A$3:$L$333,11,0)&amp;""</f>
        <v/>
      </c>
      <c r="E16" s="293" t="str">
        <f>VLOOKUP($A16,Questions!$A$3:$L$333,12,0)&amp;""</f>
        <v>Not Scored</v>
      </c>
      <c r="F16" s="293" t="str">
        <f>VLOOKUP($A16,'Institution Evaluation'!$A$56:$K$346,3,0)&amp;""</f>
        <v>TestGenius runs on Google Cloud Platform in the U.S., with logically separated networks, deny‑all firewalls permitting only HTTP/HTTPS, VPN- and MFA-protected administrative access, and encryption for data in transit and at rest; corporate IT is MSP-managed behind Fortinet firewalls with SIEM and IDS/IPS, and backups are stored in Azure (corporate) and GCP (product).</v>
      </c>
      <c r="G16" s="293" t="str">
        <f>VLOOKUP($A16,'Institution Evaluation'!$A$56:$K$346,7,0)&amp;""</f>
        <v>Not scored</v>
      </c>
      <c r="H16" s="293" t="str">
        <f>VLOOKUP($A16,'Institution Evaluation'!$A$56:$K$346,8,0)&amp;""</f>
        <v/>
      </c>
      <c r="I16" s="293" t="str">
        <f>VLOOKUP($A16,'Institution Evaluation'!$A$56:$K$346,9,0)&amp;""</f>
        <v/>
      </c>
      <c r="J16" s="293" t="str">
        <f>VLOOKUP($A16,'Institution Evaluation'!$A$56:$K$346,10,0)&amp;""</f>
        <v/>
      </c>
      <c r="K16" s="293">
        <f t="shared" si="1"/>
        <v>10</v>
      </c>
      <c r="L16" s="263" t="str">
        <f>IF($E16="Not Scored", "N/A",IF(AND($D16='Auto Responses'!$J$27,$H16=""),"N/A",IF(AND($D16='Auto Responses'!$J$27,$H16='Auto Responses'!$J$7),1,IF(AND($D16='Auto Responses'!$J$27,$H16='Auto Responses'!$J$8),0,IF(OR(AND($F16=$G16,$H16=""),$H16='Auto Responses'!$J$7),1,0)))))</f>
        <v>N/A</v>
      </c>
      <c r="M16" s="293" t="str">
        <f>VLOOKUP($A16,'Institution Evaluation'!$A$56:$K$346,11,0)&amp;""</f>
        <v>FALSE</v>
      </c>
      <c r="N16" s="293">
        <f t="shared" si="2"/>
        <v>0</v>
      </c>
      <c r="O16" s="263" t="str">
        <f>IF(OR($E16="Not Scored",$F16="N/A"),"N/A",IF($J16="",$K16,IF($J16="Minor Importance",5,IF($J16="Standard Importance",10,IF($J16="Critical Importance",20,0)))))</f>
        <v>N/A</v>
      </c>
      <c r="P16" s="263" t="str">
        <f t="shared" si="4"/>
        <v>N/A</v>
      </c>
      <c r="Q16" s="263">
        <f t="shared" si="5"/>
        <v>0</v>
      </c>
      <c r="R16" s="263">
        <f t="shared" si="9"/>
        <v>0</v>
      </c>
      <c r="S16" s="263">
        <f t="shared" si="6"/>
        <v>0</v>
      </c>
      <c r="T16" s="263">
        <f t="shared" si="7"/>
        <v>0</v>
      </c>
      <c r="U16" s="263">
        <f t="shared" si="10"/>
        <v>0</v>
      </c>
      <c r="V16" s="263">
        <f t="shared" si="8"/>
        <v>0</v>
      </c>
    </row>
    <row r="17" spans="1:22" ht="56.95" customHeight="1" x14ac:dyDescent="0.25">
      <c r="A17" s="293" t="str">
        <f>Questions!$A17</f>
        <v>REQU-01</v>
      </c>
      <c r="B17" s="293" t="str">
        <f t="shared" si="0"/>
        <v>REQU</v>
      </c>
      <c r="C17" s="293" t="str">
        <f>VLOOKUP($A17,Questions!$A$3:$L$333,2,0)&amp;""</f>
        <v>Are you offering a cloud-based product?</v>
      </c>
      <c r="D17" s="293" t="str">
        <f>VLOOKUP($A17,Questions!$A$3:$L$333,11,0)&amp;""</f>
        <v>NA</v>
      </c>
      <c r="E17" s="293" t="str">
        <f>VLOOKUP($A17,Questions!$A$3:$L$333,12,0)&amp;""</f>
        <v>Not Scored</v>
      </c>
      <c r="F17" s="293" t="str">
        <f>VLOOKUP($A17,'Institution Evaluation'!$A$56:$K$346,3,0)&amp;""</f>
        <v>Yes</v>
      </c>
      <c r="G17" s="293" t="str">
        <f>VLOOKUP($A17,'Institution Evaluation'!$A$56:$K$346,7,0)&amp;""</f>
        <v>Not scored</v>
      </c>
      <c r="H17" s="293" t="str">
        <f>VLOOKUP($A17,'Institution Evaluation'!$A$56:$K$346,8,0)&amp;""</f>
        <v/>
      </c>
      <c r="I17" s="293" t="str">
        <f>VLOOKUP($A17,'Institution Evaluation'!$A$56:$K$346,9,0)&amp;""</f>
        <v/>
      </c>
      <c r="J17" s="293" t="str">
        <f>VLOOKUP($A17,'Institution Evaluation'!$A$56:$K$346,10,0)&amp;""</f>
        <v/>
      </c>
      <c r="K17" s="293">
        <f t="shared" si="1"/>
        <v>10</v>
      </c>
      <c r="L17" s="263" t="str">
        <f>IF($E17="Not Scored", "N/A",IF(AND($D17='Auto Responses'!$J$27,$H17=""),"N/A",IF(AND($D17='Auto Responses'!$J$27,$H17='Auto Responses'!$J$7),1,IF(AND($D17='Auto Responses'!$J$27,$H17='Auto Responses'!$J$8),0,IF(OR(AND($F17=$G17,$H17=""),$H17='Auto Responses'!$J$7),1,0)))))</f>
        <v>N/A</v>
      </c>
      <c r="M17" s="293" t="str">
        <f>VLOOKUP($A17,'Institution Evaluation'!$A$56:$K$346,11,0)&amp;""</f>
        <v>FALSE</v>
      </c>
      <c r="N17" s="293">
        <f t="shared" si="2"/>
        <v>0</v>
      </c>
      <c r="O17" s="263" t="str">
        <f t="shared" ref="O17:O24" si="11">IF($E17="Not Scored","N/A",IF($J17="",$K17,IF($J17="Minor Importance",5,IF($J17="Standard Importance",10,IF($J17="Critical Importance",20,0)))))</f>
        <v>N/A</v>
      </c>
      <c r="P17" s="263" t="str">
        <f t="shared" si="4"/>
        <v>N/A</v>
      </c>
      <c r="Q17" s="263">
        <f t="shared" si="5"/>
        <v>0</v>
      </c>
      <c r="R17" s="263">
        <f t="shared" si="9"/>
        <v>0</v>
      </c>
      <c r="S17" s="263">
        <f t="shared" si="6"/>
        <v>0</v>
      </c>
      <c r="T17" s="263">
        <f t="shared" si="7"/>
        <v>0</v>
      </c>
      <c r="U17" s="263">
        <f t="shared" si="10"/>
        <v>0</v>
      </c>
      <c r="V17" s="263">
        <f t="shared" si="8"/>
        <v>0</v>
      </c>
    </row>
    <row r="18" spans="1:22" ht="56.95" customHeight="1" x14ac:dyDescent="0.25">
      <c r="A18" s="293" t="str">
        <f>Questions!$A18</f>
        <v>REQU-02</v>
      </c>
      <c r="B18" s="293" t="str">
        <f t="shared" si="0"/>
        <v>REQU</v>
      </c>
      <c r="C18" s="293" t="str">
        <f>VLOOKUP($A18,Questions!$A$3:$L$333,2,0)&amp;""</f>
        <v>Does your product or service have an interface?</v>
      </c>
      <c r="D18" s="293" t="str">
        <f>VLOOKUP($A18,Questions!$A$3:$L$333,11,0)&amp;""</f>
        <v>NA</v>
      </c>
      <c r="E18" s="293" t="str">
        <f>VLOOKUP($A18,Questions!$A$3:$L$333,12,0)&amp;""</f>
        <v>Not Scored</v>
      </c>
      <c r="F18" s="293" t="str">
        <f>VLOOKUP($A18,'Institution Evaluation'!$A$56:$K$346,3,0)&amp;""</f>
        <v>Yes</v>
      </c>
      <c r="G18" s="293" t="str">
        <f>VLOOKUP($A18,'Institution Evaluation'!$A$56:$K$346,7,0)&amp;""</f>
        <v>Not scored</v>
      </c>
      <c r="H18" s="293" t="str">
        <f>VLOOKUP($A18,'Institution Evaluation'!$A$56:$K$346,8,0)&amp;""</f>
        <v/>
      </c>
      <c r="I18" s="293" t="str">
        <f>VLOOKUP($A18,'Institution Evaluation'!$A$56:$K$346,9,0)&amp;""</f>
        <v/>
      </c>
      <c r="J18" s="293" t="str">
        <f>VLOOKUP($A18,'Institution Evaluation'!$A$56:$K$346,10,0)&amp;""</f>
        <v/>
      </c>
      <c r="K18" s="293">
        <f t="shared" si="1"/>
        <v>10</v>
      </c>
      <c r="L18" s="263" t="str">
        <f>IF($E18="Not Scored", "N/A",IF(AND($D18='Auto Responses'!$J$27,$H18=""),"N/A",IF(AND($D18='Auto Responses'!$J$27,$H18='Auto Responses'!$J$7),1,IF(AND($D18='Auto Responses'!$J$27,$H18='Auto Responses'!$J$8),0,IF(OR(AND($F18=$G18,$H18=""),$H18='Auto Responses'!$J$7),1,0)))))</f>
        <v>N/A</v>
      </c>
      <c r="M18" s="293" t="str">
        <f>VLOOKUP($A18,'Institution Evaluation'!$A$56:$K$346,11,0)&amp;""</f>
        <v>FALSE</v>
      </c>
      <c r="N18" s="293">
        <f t="shared" si="2"/>
        <v>0</v>
      </c>
      <c r="O18" s="263" t="str">
        <f t="shared" si="11"/>
        <v>N/A</v>
      </c>
      <c r="P18" s="263" t="str">
        <f t="shared" si="4"/>
        <v>N/A</v>
      </c>
      <c r="Q18" s="263">
        <f t="shared" si="5"/>
        <v>0</v>
      </c>
      <c r="R18" s="263">
        <f t="shared" si="9"/>
        <v>0</v>
      </c>
      <c r="S18" s="263">
        <f t="shared" si="6"/>
        <v>0</v>
      </c>
      <c r="T18" s="263">
        <f t="shared" si="7"/>
        <v>0</v>
      </c>
      <c r="U18" s="263">
        <f t="shared" si="10"/>
        <v>0</v>
      </c>
      <c r="V18" s="263">
        <f t="shared" si="8"/>
        <v>0</v>
      </c>
    </row>
    <row r="19" spans="1:22" ht="56.95" customHeight="1" x14ac:dyDescent="0.25">
      <c r="A19" s="293" t="str">
        <f>Questions!$A19</f>
        <v>REQU-03</v>
      </c>
      <c r="B19" s="293" t="str">
        <f t="shared" si="0"/>
        <v>REQU</v>
      </c>
      <c r="C19" s="293" t="str">
        <f>VLOOKUP($A19,Questions!$A$3:$L$333,2,0)&amp;""</f>
        <v>Are you providing consulting services?</v>
      </c>
      <c r="D19" s="293" t="str">
        <f>VLOOKUP($A19,Questions!$A$3:$L$333,11,0)&amp;""</f>
        <v>NA</v>
      </c>
      <c r="E19" s="293" t="str">
        <f>VLOOKUP($A19,Questions!$A$3:$L$333,12,0)&amp;""</f>
        <v>Not Scored</v>
      </c>
      <c r="F19" s="293" t="str">
        <f>VLOOKUP($A19,'Institution Evaluation'!$A$56:$K$346,3,0)&amp;""</f>
        <v>No</v>
      </c>
      <c r="G19" s="293" t="str">
        <f>VLOOKUP($A19,'Institution Evaluation'!$A$56:$K$346,7,0)&amp;""</f>
        <v>Not scored</v>
      </c>
      <c r="H19" s="293" t="str">
        <f>VLOOKUP($A19,'Institution Evaluation'!$A$56:$K$346,8,0)&amp;""</f>
        <v/>
      </c>
      <c r="I19" s="293" t="str">
        <f>VLOOKUP($A19,'Institution Evaluation'!$A$56:$K$346,9,0)&amp;""</f>
        <v/>
      </c>
      <c r="J19" s="293" t="str">
        <f>VLOOKUP($A19,'Institution Evaluation'!$A$56:$K$346,10,0)&amp;""</f>
        <v/>
      </c>
      <c r="K19" s="293">
        <f t="shared" si="1"/>
        <v>10</v>
      </c>
      <c r="L19" s="263" t="str">
        <f>IF($E19="Not Scored", "N/A",IF(AND($D19='Auto Responses'!$J$27,$H19=""),"N/A",IF(AND($D19='Auto Responses'!$J$27,$H19='Auto Responses'!$J$7),1,IF(AND($D19='Auto Responses'!$J$27,$H19='Auto Responses'!$J$8),0,IF(OR(AND($F19=$G19,$H19=""),$H19='Auto Responses'!$J$7),1,0)))))</f>
        <v>N/A</v>
      </c>
      <c r="M19" s="293" t="str">
        <f>VLOOKUP($A19,'Institution Evaluation'!$A$56:$K$346,11,0)&amp;""</f>
        <v>FALSE</v>
      </c>
      <c r="N19" s="293">
        <f t="shared" si="2"/>
        <v>0</v>
      </c>
      <c r="O19" s="263" t="str">
        <f t="shared" si="11"/>
        <v>N/A</v>
      </c>
      <c r="P19" s="263" t="str">
        <f t="shared" si="4"/>
        <v>N/A</v>
      </c>
      <c r="Q19" s="263">
        <f t="shared" si="5"/>
        <v>0</v>
      </c>
      <c r="R19" s="263">
        <f t="shared" si="9"/>
        <v>0</v>
      </c>
      <c r="S19" s="263">
        <f t="shared" si="6"/>
        <v>0</v>
      </c>
      <c r="T19" s="263">
        <f t="shared" si="7"/>
        <v>0</v>
      </c>
      <c r="U19" s="263">
        <f t="shared" si="10"/>
        <v>0</v>
      </c>
      <c r="V19" s="263">
        <f t="shared" si="8"/>
        <v>0</v>
      </c>
    </row>
    <row r="20" spans="1:22" ht="56.95" customHeight="1" x14ac:dyDescent="0.25">
      <c r="A20" s="293" t="str">
        <f>Questions!$A20</f>
        <v>REQU-04</v>
      </c>
      <c r="B20" s="293" t="str">
        <f t="shared" si="0"/>
        <v>REQU</v>
      </c>
      <c r="C20" s="293" t="str">
        <f>VLOOKUP($A20,Questions!$A$3:$L$333,2,0)&amp;""</f>
        <v>Does your solution have AI features, or are there plans to implement AI features in the next 12 months?</v>
      </c>
      <c r="D20" s="293" t="str">
        <f>VLOOKUP($A20,Questions!$A$3:$L$333,11,0)&amp;""</f>
        <v>NA</v>
      </c>
      <c r="E20" s="293" t="str">
        <f>VLOOKUP($A20,Questions!$A$3:$L$333,12,0)&amp;""</f>
        <v>Not Scored</v>
      </c>
      <c r="F20" s="293" t="str">
        <f>VLOOKUP($A20,'Institution Evaluation'!$A$56:$K$346,3,0)&amp;""</f>
        <v>Yes</v>
      </c>
      <c r="G20" s="293" t="str">
        <f>VLOOKUP($A20,'Institution Evaluation'!$A$56:$K$346,7,0)&amp;""</f>
        <v>Not scored</v>
      </c>
      <c r="H20" s="293" t="str">
        <f>VLOOKUP($A20,'Institution Evaluation'!$A$56:$K$346,8,0)&amp;""</f>
        <v/>
      </c>
      <c r="I20" s="293" t="str">
        <f>VLOOKUP($A20,'Institution Evaluation'!$A$56:$K$346,9,0)&amp;""</f>
        <v/>
      </c>
      <c r="J20" s="293" t="str">
        <f>VLOOKUP($A20,'Institution Evaluation'!$A$56:$K$346,10,0)&amp;""</f>
        <v/>
      </c>
      <c r="K20" s="293">
        <f t="shared" si="1"/>
        <v>10</v>
      </c>
      <c r="L20" s="263" t="str">
        <f>IF($E20="Not Scored", "N/A",IF(AND($D20='Auto Responses'!$J$27,$H20=""),"N/A",IF(AND($D20='Auto Responses'!$J$27,$H20='Auto Responses'!$J$7),1,IF(AND($D20='Auto Responses'!$J$27,$H20='Auto Responses'!$J$8),0,IF(OR(AND($F20=$G20,$H20=""),$H20='Auto Responses'!$J$7),1,0)))))</f>
        <v>N/A</v>
      </c>
      <c r="M20" s="293" t="str">
        <f>VLOOKUP($A20,'Institution Evaluation'!$A$56:$K$346,11,0)&amp;""</f>
        <v>FALSE</v>
      </c>
      <c r="N20" s="293">
        <f t="shared" si="2"/>
        <v>0</v>
      </c>
      <c r="O20" s="263" t="str">
        <f t="shared" si="11"/>
        <v>N/A</v>
      </c>
      <c r="P20" s="263" t="str">
        <f t="shared" si="4"/>
        <v>N/A</v>
      </c>
      <c r="Q20" s="263">
        <f t="shared" si="5"/>
        <v>0</v>
      </c>
      <c r="R20" s="263">
        <f t="shared" si="9"/>
        <v>0</v>
      </c>
      <c r="S20" s="263">
        <f t="shared" si="6"/>
        <v>0</v>
      </c>
      <c r="T20" s="263">
        <f t="shared" si="7"/>
        <v>0</v>
      </c>
      <c r="U20" s="263">
        <f t="shared" si="10"/>
        <v>0</v>
      </c>
      <c r="V20" s="263">
        <f t="shared" si="8"/>
        <v>0</v>
      </c>
    </row>
    <row r="21" spans="1:22" ht="56.95" customHeight="1" x14ac:dyDescent="0.25">
      <c r="A21" s="293" t="str">
        <f>Questions!$A21</f>
        <v>REQU-05</v>
      </c>
      <c r="B21" s="293" t="str">
        <f t="shared" si="0"/>
        <v>REQU</v>
      </c>
      <c r="C21" s="293" t="str">
        <f>VLOOKUP($A21,Questions!$A$3:$L$333,2,0)&amp;""</f>
        <v>Does your solution process protected health information (PHI) or any data covered by the Health Insurance Portability and Accountability Act (HIPAA)?</v>
      </c>
      <c r="D21" s="293" t="str">
        <f>VLOOKUP($A21,Questions!$A$3:$L$333,11,0)&amp;""</f>
        <v>NA</v>
      </c>
      <c r="E21" s="293" t="str">
        <f>VLOOKUP($A21,Questions!$A$3:$L$333,12,0)&amp;""</f>
        <v>Not Scored</v>
      </c>
      <c r="F21" s="293" t="str">
        <f>VLOOKUP($A21,'Institution Evaluation'!$A$56:$K$346,3,0)&amp;""</f>
        <v>No</v>
      </c>
      <c r="G21" s="293" t="str">
        <f>VLOOKUP($A21,'Institution Evaluation'!$A$56:$K$346,7,0)&amp;""</f>
        <v>Not scored</v>
      </c>
      <c r="H21" s="293" t="str">
        <f>VLOOKUP($A21,'Institution Evaluation'!$A$56:$K$346,8,0)&amp;""</f>
        <v/>
      </c>
      <c r="I21" s="293" t="str">
        <f>VLOOKUP($A21,'Institution Evaluation'!$A$56:$K$346,9,0)&amp;""</f>
        <v/>
      </c>
      <c r="J21" s="293" t="str">
        <f>VLOOKUP($A21,'Institution Evaluation'!$A$56:$K$346,10,0)&amp;""</f>
        <v/>
      </c>
      <c r="K21" s="293">
        <f t="shared" si="1"/>
        <v>10</v>
      </c>
      <c r="L21" s="263" t="str">
        <f>IF($E21="Not Scored", "N/A",IF(AND($D21='Auto Responses'!$J$27,$H21=""),"N/A",IF(AND($D21='Auto Responses'!$J$27,$H21='Auto Responses'!$J$7),1,IF(AND($D21='Auto Responses'!$J$27,$H21='Auto Responses'!$J$8),0,IF(OR(AND($F21=$G21,$H21=""),$H21='Auto Responses'!$J$7),1,0)))))</f>
        <v>N/A</v>
      </c>
      <c r="M21" s="293" t="str">
        <f>VLOOKUP($A21,'Institution Evaluation'!$A$56:$K$346,11,0)&amp;""</f>
        <v>FALSE</v>
      </c>
      <c r="N21" s="293">
        <f t="shared" si="2"/>
        <v>0</v>
      </c>
      <c r="O21" s="263" t="str">
        <f t="shared" si="11"/>
        <v>N/A</v>
      </c>
      <c r="P21" s="263" t="str">
        <f t="shared" si="4"/>
        <v>N/A</v>
      </c>
      <c r="Q21" s="263">
        <f t="shared" si="5"/>
        <v>0</v>
      </c>
      <c r="R21" s="263">
        <f t="shared" si="9"/>
        <v>0</v>
      </c>
      <c r="S21" s="263">
        <f t="shared" si="6"/>
        <v>0</v>
      </c>
      <c r="T21" s="263">
        <f t="shared" si="7"/>
        <v>0</v>
      </c>
      <c r="U21" s="263">
        <f t="shared" si="10"/>
        <v>0</v>
      </c>
      <c r="V21" s="263">
        <f t="shared" si="8"/>
        <v>0</v>
      </c>
    </row>
    <row r="22" spans="1:22" ht="56.95" customHeight="1" x14ac:dyDescent="0.25">
      <c r="A22" s="293" t="str">
        <f>Questions!$A22</f>
        <v>REQU-06</v>
      </c>
      <c r="B22" s="293" t="str">
        <f t="shared" si="0"/>
        <v>REQU</v>
      </c>
      <c r="C22" s="293" t="str">
        <f>VLOOKUP($A22,Questions!$A$3:$L$333,2,0)&amp;""</f>
        <v>Is the solution designed to process, store, or transmit credit card information?</v>
      </c>
      <c r="D22" s="293" t="str">
        <f>VLOOKUP($A22,Questions!$A$3:$L$333,11,0)&amp;""</f>
        <v>NA</v>
      </c>
      <c r="E22" s="293" t="str">
        <f>VLOOKUP($A22,Questions!$A$3:$L$333,12,0)&amp;""</f>
        <v>Not Scored</v>
      </c>
      <c r="F22" s="293" t="str">
        <f>VLOOKUP($A22,'Institution Evaluation'!$A$56:$K$346,3,0)&amp;""</f>
        <v>No</v>
      </c>
      <c r="G22" s="293" t="str">
        <f>VLOOKUP($A22,'Institution Evaluation'!$A$56:$K$346,7,0)&amp;""</f>
        <v>Not scored</v>
      </c>
      <c r="H22" s="293" t="str">
        <f>VLOOKUP($A22,'Institution Evaluation'!$A$56:$K$346,8,0)&amp;""</f>
        <v/>
      </c>
      <c r="I22" s="293" t="str">
        <f>VLOOKUP($A22,'Institution Evaluation'!$A$56:$K$346,9,0)&amp;""</f>
        <v/>
      </c>
      <c r="J22" s="293" t="str">
        <f>VLOOKUP($A22,'Institution Evaluation'!$A$56:$K$346,10,0)&amp;""</f>
        <v/>
      </c>
      <c r="K22" s="293">
        <f t="shared" si="1"/>
        <v>10</v>
      </c>
      <c r="L22" s="263" t="str">
        <f>IF($E22="Not Scored", "N/A",IF(AND($D22='Auto Responses'!$J$27,$H22=""),"N/A",IF(AND($D22='Auto Responses'!$J$27,$H22='Auto Responses'!$J$7),1,IF(AND($D22='Auto Responses'!$J$27,$H22='Auto Responses'!$J$8),0,IF(OR(AND($F22=$G22,$H22=""),$H22='Auto Responses'!$J$7),1,0)))))</f>
        <v>N/A</v>
      </c>
      <c r="M22" s="293" t="str">
        <f>VLOOKUP($A22,'Institution Evaluation'!$A$56:$K$346,11,0)&amp;""</f>
        <v>FALSE</v>
      </c>
      <c r="N22" s="293">
        <f t="shared" si="2"/>
        <v>0</v>
      </c>
      <c r="O22" s="263" t="str">
        <f t="shared" si="11"/>
        <v>N/A</v>
      </c>
      <c r="P22" s="263" t="str">
        <f t="shared" si="4"/>
        <v>N/A</v>
      </c>
      <c r="Q22" s="263">
        <f t="shared" si="5"/>
        <v>0</v>
      </c>
      <c r="R22" s="263">
        <f t="shared" si="9"/>
        <v>0</v>
      </c>
      <c r="S22" s="263">
        <f t="shared" si="6"/>
        <v>0</v>
      </c>
      <c r="T22" s="263">
        <f t="shared" si="7"/>
        <v>0</v>
      </c>
      <c r="U22" s="263">
        <f t="shared" si="10"/>
        <v>0</v>
      </c>
      <c r="V22" s="263">
        <f t="shared" si="8"/>
        <v>0</v>
      </c>
    </row>
    <row r="23" spans="1:22" ht="71.2" customHeight="1" x14ac:dyDescent="0.25">
      <c r="A23" s="293" t="str">
        <f>Questions!$A23</f>
        <v>REQU-07</v>
      </c>
      <c r="B23" s="293" t="str">
        <f t="shared" si="0"/>
        <v>REQU</v>
      </c>
      <c r="C23" s="293" t="str">
        <f>VLOOKUP($A23,Questions!$A$3:$L$333,2,0)&amp;""</f>
        <v>Does operating your solution require the institution to operate a physical or virtual appliance in their own environment or to provide inbound firewall exceptions to allow your employees to remotely administer systems in the institution's environment?</v>
      </c>
      <c r="D23" s="293" t="str">
        <f>VLOOKUP($A23,Questions!$A$3:$L$333,11,0)&amp;""</f>
        <v>NA</v>
      </c>
      <c r="E23" s="293" t="str">
        <f>VLOOKUP($A23,Questions!$A$3:$L$333,12,0)&amp;""</f>
        <v>Not Scored</v>
      </c>
      <c r="F23" s="293" t="str">
        <f>VLOOKUP($A23,'Institution Evaluation'!$A$56:$K$346,3,0)&amp;""</f>
        <v>No</v>
      </c>
      <c r="G23" s="293" t="str">
        <f>VLOOKUP($A23,'Institution Evaluation'!$A$56:$K$346,7,0)&amp;""</f>
        <v>Not scored</v>
      </c>
      <c r="H23" s="293" t="str">
        <f>VLOOKUP($A23,'Institution Evaluation'!$A$56:$K$346,8,0)&amp;""</f>
        <v/>
      </c>
      <c r="I23" s="293" t="str">
        <f>VLOOKUP($A23,'Institution Evaluation'!$A$56:$K$346,9,0)&amp;""</f>
        <v/>
      </c>
      <c r="J23" s="293" t="str">
        <f>VLOOKUP($A23,'Institution Evaluation'!$A$56:$K$346,10,0)&amp;""</f>
        <v/>
      </c>
      <c r="K23" s="293">
        <f t="shared" si="1"/>
        <v>10</v>
      </c>
      <c r="L23" s="263" t="str">
        <f>IF($E23="Not Scored", "N/A",IF(AND($D23='Auto Responses'!$J$27,$H23=""),"N/A",IF(AND($D23='Auto Responses'!$J$27,$H23='Auto Responses'!$J$7),1,IF(AND($D23='Auto Responses'!$J$27,$H23='Auto Responses'!$J$8),0,IF(OR(AND($F23=$G23,$H23=""),$H23='Auto Responses'!$J$7),1,0)))))</f>
        <v>N/A</v>
      </c>
      <c r="M23" s="293" t="str">
        <f>VLOOKUP($A23,'Institution Evaluation'!$A$56:$K$346,11,0)&amp;""</f>
        <v>FALSE</v>
      </c>
      <c r="N23" s="293">
        <f t="shared" si="2"/>
        <v>0</v>
      </c>
      <c r="O23" s="263" t="str">
        <f t="shared" si="11"/>
        <v>N/A</v>
      </c>
      <c r="P23" s="263" t="str">
        <f t="shared" si="4"/>
        <v>N/A</v>
      </c>
      <c r="Q23" s="263">
        <f t="shared" si="5"/>
        <v>0</v>
      </c>
      <c r="R23" s="263">
        <f t="shared" si="9"/>
        <v>0</v>
      </c>
      <c r="S23" s="263">
        <f t="shared" si="6"/>
        <v>0</v>
      </c>
      <c r="T23" s="263">
        <f t="shared" si="7"/>
        <v>0</v>
      </c>
      <c r="U23" s="263">
        <f t="shared" si="10"/>
        <v>0</v>
      </c>
      <c r="V23" s="263">
        <f t="shared" si="8"/>
        <v>0</v>
      </c>
    </row>
    <row r="24" spans="1:22" ht="56.95" customHeight="1" x14ac:dyDescent="0.25">
      <c r="A24" s="293" t="str">
        <f>Questions!$A24</f>
        <v>REQU-08</v>
      </c>
      <c r="B24" s="293" t="str">
        <f t="shared" si="0"/>
        <v>REQU</v>
      </c>
      <c r="C24" s="293" t="str">
        <f>VLOOKUP($A24,Questions!$A$3:$L$333,2,0)&amp;""</f>
        <v>Does your solution have access to personal or institutional data?</v>
      </c>
      <c r="D24" s="293" t="str">
        <f>VLOOKUP($A24,Questions!$A$3:$L$333,11,0)&amp;""</f>
        <v>NA</v>
      </c>
      <c r="E24" s="293" t="str">
        <f>VLOOKUP($A24,Questions!$A$3:$L$333,12,0)&amp;""</f>
        <v>Not Scored</v>
      </c>
      <c r="F24" s="293" t="str">
        <f>VLOOKUP($A24,'Institution Evaluation'!$A$56:$K$346,3,0)&amp;""</f>
        <v>Yes</v>
      </c>
      <c r="G24" s="293" t="str">
        <f>VLOOKUP($A24,'Institution Evaluation'!$A$56:$K$346,7,0)&amp;""</f>
        <v>Not scored</v>
      </c>
      <c r="H24" s="293" t="str">
        <f>VLOOKUP($A24,'Institution Evaluation'!$A$56:$K$346,8,0)&amp;""</f>
        <v/>
      </c>
      <c r="I24" s="293" t="str">
        <f>VLOOKUP($A24,'Institution Evaluation'!$A$56:$K$346,9,0)&amp;""</f>
        <v/>
      </c>
      <c r="J24" s="293" t="str">
        <f>VLOOKUP($A24,'Institution Evaluation'!$A$56:$K$346,10,0)&amp;""</f>
        <v/>
      </c>
      <c r="K24" s="293">
        <f t="shared" si="1"/>
        <v>10</v>
      </c>
      <c r="L24" s="263" t="str">
        <f>IF($E24="Not Scored", "N/A",IF(AND($D24='Auto Responses'!$J$27,$H24=""),"N/A",IF(AND($D24='Auto Responses'!$J$27,$H24='Auto Responses'!$J$7),1,IF(AND($D24='Auto Responses'!$J$27,$H24='Auto Responses'!$J$8),0,IF(OR(AND($F24=$G24,$H24=""),$H24='Auto Responses'!$J$7),1,0)))))</f>
        <v>N/A</v>
      </c>
      <c r="M24" s="293" t="str">
        <f>VLOOKUP($A24,'Institution Evaluation'!$A$56:$K$346,11,0)&amp;""</f>
        <v>FALSE</v>
      </c>
      <c r="N24" s="293">
        <f t="shared" si="2"/>
        <v>0</v>
      </c>
      <c r="O24" s="263" t="str">
        <f t="shared" si="11"/>
        <v>N/A</v>
      </c>
      <c r="P24" s="263" t="str">
        <f t="shared" si="4"/>
        <v>N/A</v>
      </c>
      <c r="Q24" s="263">
        <f t="shared" si="5"/>
        <v>0</v>
      </c>
      <c r="R24" s="263">
        <f t="shared" si="9"/>
        <v>0</v>
      </c>
      <c r="S24" s="263">
        <f t="shared" si="6"/>
        <v>0</v>
      </c>
      <c r="T24" s="263">
        <f t="shared" si="7"/>
        <v>0</v>
      </c>
      <c r="U24" s="263">
        <f t="shared" si="10"/>
        <v>0</v>
      </c>
      <c r="V24" s="263">
        <f t="shared" si="8"/>
        <v>0</v>
      </c>
    </row>
    <row r="25" spans="1:22" ht="56.95" customHeight="1" x14ac:dyDescent="0.25">
      <c r="A25" s="293" t="str">
        <f>Questions!$A25</f>
        <v>DOCU-01</v>
      </c>
      <c r="B25" s="293" t="str">
        <f t="shared" si="0"/>
        <v>DOCU</v>
      </c>
      <c r="C25" s="293" t="str">
        <f>VLOOKUP($A25,Questions!$A$3:$L$333,2,0)&amp;""</f>
        <v>Do you have a well-documented business continuity plan (BCP), with a clear owner, that is tested annually?*</v>
      </c>
      <c r="D25" s="293" t="str">
        <f>VLOOKUP($A25,Questions!$A$3:$L$333,11,0)&amp;""</f>
        <v/>
      </c>
      <c r="E25" s="293" t="str">
        <f>VLOOKUP($A25,Questions!$A$3:$L$333,12,0)&amp;""</f>
        <v>Organization</v>
      </c>
      <c r="F25" s="293" t="str">
        <f>VLOOKUP($A25,'Institution Evaluation'!$A$56:$K$346,3,0)&amp;""</f>
        <v>Yes</v>
      </c>
      <c r="G25" s="293" t="str">
        <f>VLOOKUP($A25,'Institution Evaluation'!$A$56:$K$346,7,0)&amp;""</f>
        <v>Yes</v>
      </c>
      <c r="H25" s="293" t="str">
        <f>VLOOKUP($A25,'Institution Evaluation'!$A$56:$K$346,8,0)&amp;""</f>
        <v/>
      </c>
      <c r="I25" s="293" t="str">
        <f>VLOOKUP($A25,'Institution Evaluation'!$A$56:$K$346,9,0)&amp;""</f>
        <v>Critical Importance</v>
      </c>
      <c r="J25" s="293" t="str">
        <f>VLOOKUP($A25,'Institution Evaluation'!$A$56:$K$346,10,0)&amp;""</f>
        <v/>
      </c>
      <c r="K25" s="293">
        <f t="shared" si="1"/>
        <v>20</v>
      </c>
      <c r="L25" s="263">
        <f>IF($E25="Not Scored", "N/A",IF(AND($D25='Auto Responses'!$J$27,$H25=""),"N/A",IF(AND($D25='Auto Responses'!$J$27,$H25='Auto Responses'!$J$7),1,IF(AND($D25='Auto Responses'!$J$27,$H25='Auto Responses'!$J$8),0,IF(OR(AND($F25=$G25,$H25=""),$H25='Auto Responses'!$J$7),1,0)))))</f>
        <v>1</v>
      </c>
      <c r="M25" s="293" t="str">
        <f>VLOOKUP($A25,'Institution Evaluation'!$A$56:$K$346,11,0)&amp;""</f>
        <v>FALSE</v>
      </c>
      <c r="N25" s="293">
        <f t="shared" si="2"/>
        <v>1</v>
      </c>
      <c r="O25" s="263">
        <f t="shared" ref="O25:O31" si="12">IF(OR($E25="Not Scored",$F25="N/A"),"N/A",IF($J25="",$K25,IF($J25="Minor Importance",5,IF($J25="Standard Importance",10,IF($J25="Critical Importance",20,0)))))</f>
        <v>20</v>
      </c>
      <c r="P25" s="263">
        <f t="shared" si="4"/>
        <v>20</v>
      </c>
      <c r="Q25" s="263">
        <f t="shared" si="5"/>
        <v>0</v>
      </c>
      <c r="R25" s="263">
        <f t="shared" si="9"/>
        <v>0</v>
      </c>
      <c r="S25" s="263">
        <f t="shared" si="6"/>
        <v>0</v>
      </c>
      <c r="T25" s="263">
        <f t="shared" si="7"/>
        <v>1</v>
      </c>
      <c r="U25" s="263">
        <f t="shared" si="10"/>
        <v>1</v>
      </c>
      <c r="V25" s="263">
        <f t="shared" si="8"/>
        <v>1</v>
      </c>
    </row>
    <row r="26" spans="1:22" ht="56.95" customHeight="1" x14ac:dyDescent="0.25">
      <c r="A26" s="293" t="str">
        <f>Questions!$A26</f>
        <v>DOCU-02</v>
      </c>
      <c r="B26" s="293" t="str">
        <f t="shared" si="0"/>
        <v>DOCU</v>
      </c>
      <c r="C26" s="293" t="str">
        <f>VLOOKUP($A26,Questions!$A$3:$L$333,2,0)&amp;""</f>
        <v>Do you have a well-documented disaster recovery plan (DRP), with a clear owner, that is tested annually?*</v>
      </c>
      <c r="D26" s="293" t="str">
        <f>VLOOKUP($A26,Questions!$A$3:$L$333,11,0)&amp;""</f>
        <v/>
      </c>
      <c r="E26" s="293" t="str">
        <f>VLOOKUP($A26,Questions!$A$3:$L$333,12,0)&amp;""</f>
        <v>Organization</v>
      </c>
      <c r="F26" s="293" t="str">
        <f>VLOOKUP($A26,'Institution Evaluation'!$A$56:$K$346,3,0)&amp;""</f>
        <v>Yes</v>
      </c>
      <c r="G26" s="293" t="str">
        <f>VLOOKUP($A26,'Institution Evaluation'!$A$56:$K$346,7,0)&amp;""</f>
        <v>Yes</v>
      </c>
      <c r="H26" s="293" t="str">
        <f>VLOOKUP($A26,'Institution Evaluation'!$A$56:$K$346,8,0)&amp;""</f>
        <v/>
      </c>
      <c r="I26" s="293" t="str">
        <f>VLOOKUP($A26,'Institution Evaluation'!$A$56:$K$346,9,0)&amp;""</f>
        <v>Critical Importance</v>
      </c>
      <c r="J26" s="293" t="str">
        <f>VLOOKUP($A26,'Institution Evaluation'!$A$56:$K$346,10,0)&amp;""</f>
        <v/>
      </c>
      <c r="K26" s="293">
        <f t="shared" si="1"/>
        <v>20</v>
      </c>
      <c r="L26" s="263">
        <f>IF($E26="Not Scored", "N/A",IF(AND($D26='Auto Responses'!$J$27,$H26=""),"N/A",IF(AND($D26='Auto Responses'!$J$27,$H26='Auto Responses'!$J$7),1,IF(AND($D26='Auto Responses'!$J$27,$H26='Auto Responses'!$J$8),0,IF(OR(AND($F26=$G26,$H26=""),$H26='Auto Responses'!$J$7),1,0)))))</f>
        <v>1</v>
      </c>
      <c r="M26" s="293" t="str">
        <f>VLOOKUP($A26,'Institution Evaluation'!$A$56:$K$346,11,0)&amp;""</f>
        <v>FALSE</v>
      </c>
      <c r="N26" s="293">
        <f t="shared" si="2"/>
        <v>1</v>
      </c>
      <c r="O26" s="263">
        <f t="shared" si="12"/>
        <v>20</v>
      </c>
      <c r="P26" s="263">
        <f t="shared" si="4"/>
        <v>20</v>
      </c>
      <c r="Q26" s="263">
        <f t="shared" si="5"/>
        <v>0</v>
      </c>
      <c r="R26" s="263">
        <f t="shared" si="9"/>
        <v>0</v>
      </c>
      <c r="S26" s="263">
        <f t="shared" si="6"/>
        <v>0</v>
      </c>
      <c r="T26" s="263">
        <f t="shared" si="7"/>
        <v>1</v>
      </c>
      <c r="U26" s="263">
        <f t="shared" si="10"/>
        <v>2</v>
      </c>
      <c r="V26" s="263">
        <f t="shared" si="8"/>
        <v>2</v>
      </c>
    </row>
    <row r="27" spans="1:22" ht="56.95" customHeight="1" x14ac:dyDescent="0.25">
      <c r="A27" s="293" t="str">
        <f>Questions!$A27</f>
        <v>DOCU-03</v>
      </c>
      <c r="B27" s="293" t="str">
        <f t="shared" si="0"/>
        <v>DOCU</v>
      </c>
      <c r="C27" s="293" t="str">
        <f>VLOOKUP($A27,Questions!$A$3:$L$333,2,0)&amp;""</f>
        <v>Have you undergone a SSAE 18/SOC 2 audit?</v>
      </c>
      <c r="D27" s="293" t="str">
        <f>VLOOKUP($A27,Questions!$A$3:$L$333,11,0)&amp;""</f>
        <v/>
      </c>
      <c r="E27" s="293" t="str">
        <f>VLOOKUP($A27,Questions!$A$3:$L$333,12,0)&amp;""</f>
        <v>Organization</v>
      </c>
      <c r="F27" s="293" t="str">
        <f>VLOOKUP($A27,'Institution Evaluation'!$A$56:$K$346,3,0)&amp;""</f>
        <v>No</v>
      </c>
      <c r="G27" s="293" t="str">
        <f>VLOOKUP($A27,'Institution Evaluation'!$A$56:$K$346,7,0)&amp;""</f>
        <v>Yes</v>
      </c>
      <c r="H27" s="293" t="str">
        <f>VLOOKUP($A27,'Institution Evaluation'!$A$56:$K$346,8,0)&amp;""</f>
        <v/>
      </c>
      <c r="I27" s="293" t="str">
        <f>VLOOKUP($A27,'Institution Evaluation'!$A$56:$K$346,9,0)&amp;""</f>
        <v>Standard Importance</v>
      </c>
      <c r="J27" s="293" t="str">
        <f>VLOOKUP($A27,'Institution Evaluation'!$A$56:$K$346,10,0)&amp;""</f>
        <v/>
      </c>
      <c r="K27" s="293">
        <f t="shared" si="1"/>
        <v>10</v>
      </c>
      <c r="L27" s="263">
        <f>IF($E27="Not Scored", "N/A",IF(AND($D27='Auto Responses'!$J$27,$H27=""),"N/A",IF(AND($D27='Auto Responses'!$J$27,$H27='Auto Responses'!$J$7),1,IF(AND($D27='Auto Responses'!$J$27,$H27='Auto Responses'!$J$8),0,IF(OR(AND($F27=$G27,$H27=""),$H27='Auto Responses'!$J$7),1,0)))))</f>
        <v>0</v>
      </c>
      <c r="M27" s="293" t="str">
        <f>VLOOKUP($A27,'Institution Evaluation'!$A$56:$K$346,11,0)&amp;""</f>
        <v>FALSE</v>
      </c>
      <c r="N27" s="293">
        <f t="shared" si="2"/>
        <v>0</v>
      </c>
      <c r="O27" s="263">
        <f t="shared" si="12"/>
        <v>10</v>
      </c>
      <c r="P27" s="263">
        <f t="shared" si="4"/>
        <v>0</v>
      </c>
      <c r="Q27" s="263">
        <f t="shared" si="5"/>
        <v>0</v>
      </c>
      <c r="R27" s="263">
        <f t="shared" si="9"/>
        <v>0</v>
      </c>
      <c r="S27" s="263">
        <f t="shared" si="6"/>
        <v>0</v>
      </c>
      <c r="T27" s="263">
        <f t="shared" si="7"/>
        <v>0</v>
      </c>
      <c r="U27" s="263">
        <f t="shared" si="10"/>
        <v>2</v>
      </c>
      <c r="V27" s="263">
        <f t="shared" si="8"/>
        <v>0</v>
      </c>
    </row>
    <row r="28" spans="1:22" ht="56.95" customHeight="1" x14ac:dyDescent="0.25">
      <c r="A28" s="293" t="str">
        <f>Questions!$A28</f>
        <v>DOCU-04</v>
      </c>
      <c r="B28" s="293" t="str">
        <f t="shared" si="0"/>
        <v>DOCU</v>
      </c>
      <c r="C28" s="293" t="str">
        <f>VLOOKUP($A28,Questions!$A$3:$L$333,2,0)&amp;""</f>
        <v>Do you conform with a specific industry standard security framework (e.g., NIST Cybersecurity Framework, CIS Controls, ISO 27001, etc.)?</v>
      </c>
      <c r="D28" s="293" t="str">
        <f>VLOOKUP($A28,Questions!$A$3:$L$333,11,0)&amp;""</f>
        <v/>
      </c>
      <c r="E28" s="293" t="str">
        <f>VLOOKUP($A28,Questions!$A$3:$L$333,12,0)&amp;""</f>
        <v>Organization</v>
      </c>
      <c r="F28" s="293" t="str">
        <f>VLOOKUP($A28,'Institution Evaluation'!$A$56:$K$346,3,0)&amp;""</f>
        <v>Yes</v>
      </c>
      <c r="G28" s="293" t="str">
        <f>VLOOKUP($A28,'Institution Evaluation'!$A$56:$K$346,7,0)&amp;""</f>
        <v>Yes</v>
      </c>
      <c r="H28" s="293" t="str">
        <f>VLOOKUP($A28,'Institution Evaluation'!$A$56:$K$346,8,0)&amp;""</f>
        <v/>
      </c>
      <c r="I28" s="293" t="str">
        <f>VLOOKUP($A28,'Institution Evaluation'!$A$56:$K$346,9,0)&amp;""</f>
        <v>Standard Importance</v>
      </c>
      <c r="J28" s="293" t="str">
        <f>VLOOKUP($A28,'Institution Evaluation'!$A$56:$K$346,10,0)&amp;""</f>
        <v/>
      </c>
      <c r="K28" s="293">
        <f t="shared" si="1"/>
        <v>10</v>
      </c>
      <c r="L28" s="263">
        <f>IF($E28="Not Scored", "N/A",IF(AND($D28='Auto Responses'!$J$27,$H28=""),"N/A",IF(AND($D28='Auto Responses'!$J$27,$H28='Auto Responses'!$J$7),1,IF(AND($D28='Auto Responses'!$J$27,$H28='Auto Responses'!$J$8),0,IF(OR(AND($F28=$G28,$H28=""),$H28='Auto Responses'!$J$7),1,0)))))</f>
        <v>1</v>
      </c>
      <c r="M28" s="293" t="str">
        <f>VLOOKUP($A28,'Institution Evaluation'!$A$56:$K$346,11,0)&amp;""</f>
        <v>FALSE</v>
      </c>
      <c r="N28" s="293">
        <f t="shared" si="2"/>
        <v>0</v>
      </c>
      <c r="O28" s="263">
        <f t="shared" si="12"/>
        <v>10</v>
      </c>
      <c r="P28" s="263">
        <f t="shared" si="4"/>
        <v>10</v>
      </c>
      <c r="Q28" s="263">
        <f t="shared" si="5"/>
        <v>0</v>
      </c>
      <c r="R28" s="263">
        <f t="shared" si="9"/>
        <v>0</v>
      </c>
      <c r="S28" s="263">
        <f t="shared" si="6"/>
        <v>0</v>
      </c>
      <c r="T28" s="263">
        <f t="shared" si="7"/>
        <v>0</v>
      </c>
      <c r="U28" s="263">
        <f t="shared" si="10"/>
        <v>2</v>
      </c>
      <c r="V28" s="263">
        <f t="shared" si="8"/>
        <v>0</v>
      </c>
    </row>
    <row r="29" spans="1:22" ht="56.95" customHeight="1" x14ac:dyDescent="0.25">
      <c r="A29" s="293" t="str">
        <f>Questions!$A29</f>
        <v>DOCU-05</v>
      </c>
      <c r="B29" s="293" t="str">
        <f t="shared" si="0"/>
        <v>DOCU</v>
      </c>
      <c r="C29" s="293" t="str">
        <f>VLOOKUP($A29,Questions!$A$3:$L$333,2,0)&amp;""</f>
        <v>Can you provide overall system and/or application architecture diagrams, including a full description of the data flow for all components of the system?</v>
      </c>
      <c r="D29" s="293" t="str">
        <f>VLOOKUP($A29,Questions!$A$3:$L$333,11,0)&amp;""</f>
        <v/>
      </c>
      <c r="E29" s="293" t="str">
        <f>VLOOKUP($A29,Questions!$A$3:$L$333,12,0)&amp;""</f>
        <v>Organization</v>
      </c>
      <c r="F29" s="293" t="str">
        <f>VLOOKUP($A29,'Institution Evaluation'!$A$56:$K$346,3,0)&amp;""</f>
        <v>No</v>
      </c>
      <c r="G29" s="293" t="str">
        <f>VLOOKUP($A29,'Institution Evaluation'!$A$56:$K$346,7,0)&amp;""</f>
        <v>Yes</v>
      </c>
      <c r="H29" s="293" t="str">
        <f>VLOOKUP($A29,'Institution Evaluation'!$A$56:$K$346,8,0)&amp;""</f>
        <v/>
      </c>
      <c r="I29" s="293" t="str">
        <f>VLOOKUP($A29,'Institution Evaluation'!$A$56:$K$346,9,0)&amp;""</f>
        <v>Standard Importance</v>
      </c>
      <c r="J29" s="293" t="str">
        <f>VLOOKUP($A29,'Institution Evaluation'!$A$56:$K$346,10,0)&amp;""</f>
        <v/>
      </c>
      <c r="K29" s="293">
        <f t="shared" si="1"/>
        <v>10</v>
      </c>
      <c r="L29" s="263">
        <f>IF($E29="Not Scored", "N/A",IF(AND($D29='Auto Responses'!$J$27,$H29=""),"N/A",IF(AND($D29='Auto Responses'!$J$27,$H29='Auto Responses'!$J$7),1,IF(AND($D29='Auto Responses'!$J$27,$H29='Auto Responses'!$J$8),0,IF(OR(AND($F29=$G29,$H29=""),$H29='Auto Responses'!$J$7),1,0)))))</f>
        <v>0</v>
      </c>
      <c r="M29" s="293" t="str">
        <f>VLOOKUP($A29,'Institution Evaluation'!$A$56:$K$346,11,0)&amp;""</f>
        <v>FALSE</v>
      </c>
      <c r="N29" s="293">
        <f t="shared" si="2"/>
        <v>0</v>
      </c>
      <c r="O29" s="263">
        <f t="shared" si="12"/>
        <v>10</v>
      </c>
      <c r="P29" s="263">
        <f t="shared" si="4"/>
        <v>0</v>
      </c>
      <c r="Q29" s="263">
        <f t="shared" si="5"/>
        <v>0</v>
      </c>
      <c r="R29" s="263">
        <f t="shared" si="9"/>
        <v>0</v>
      </c>
      <c r="S29" s="263">
        <f t="shared" si="6"/>
        <v>0</v>
      </c>
      <c r="T29" s="263">
        <f t="shared" si="7"/>
        <v>0</v>
      </c>
      <c r="U29" s="263">
        <f t="shared" si="10"/>
        <v>2</v>
      </c>
      <c r="V29" s="263">
        <f t="shared" si="8"/>
        <v>0</v>
      </c>
    </row>
    <row r="30" spans="1:22" ht="56.95" customHeight="1" x14ac:dyDescent="0.25">
      <c r="A30" s="293" t="str">
        <f>Questions!$A30</f>
        <v>DOCU-06</v>
      </c>
      <c r="B30" s="293" t="str">
        <f t="shared" si="0"/>
        <v>DOCU</v>
      </c>
      <c r="C30" s="293" t="str">
        <f>VLOOKUP($A30,Questions!$A$3:$L$333,2,0)&amp;""</f>
        <v>Does your organization have a data privacy policy?</v>
      </c>
      <c r="D30" s="293" t="str">
        <f>VLOOKUP($A30,Questions!$A$3:$L$333,11,0)&amp;""</f>
        <v/>
      </c>
      <c r="E30" s="293" t="str">
        <f>VLOOKUP($A30,Questions!$A$3:$L$333,12,0)&amp;""</f>
        <v>Organization</v>
      </c>
      <c r="F30" s="293" t="str">
        <f>VLOOKUP($A30,'Institution Evaluation'!$A$56:$K$346,3,0)&amp;""</f>
        <v>Yes</v>
      </c>
      <c r="G30" s="293" t="str">
        <f>VLOOKUP($A30,'Institution Evaluation'!$A$56:$K$346,7,0)&amp;""</f>
        <v>Yes</v>
      </c>
      <c r="H30" s="293" t="str">
        <f>VLOOKUP($A30,'Institution Evaluation'!$A$56:$K$346,8,0)&amp;""</f>
        <v/>
      </c>
      <c r="I30" s="293" t="str">
        <f>VLOOKUP($A30,'Institution Evaluation'!$A$56:$K$346,9,0)&amp;""</f>
        <v>Standard Importance</v>
      </c>
      <c r="J30" s="293" t="str">
        <f>VLOOKUP($A30,'Institution Evaluation'!$A$56:$K$346,10,0)&amp;""</f>
        <v/>
      </c>
      <c r="K30" s="293">
        <f t="shared" si="1"/>
        <v>10</v>
      </c>
      <c r="L30" s="263">
        <f>IF($E30="Not Scored", "N/A",IF(AND($D30='Auto Responses'!$J$27,$H30=""),"N/A",IF(AND($D30='Auto Responses'!$J$27,$H30='Auto Responses'!$J$7),1,IF(AND($D30='Auto Responses'!$J$27,$H30='Auto Responses'!$J$8),0,IF(OR(AND($F30=$G30,$H30=""),$H30='Auto Responses'!$J$7),1,0)))))</f>
        <v>1</v>
      </c>
      <c r="M30" s="293" t="str">
        <f>VLOOKUP($A30,'Institution Evaluation'!$A$56:$K$346,11,0)&amp;""</f>
        <v>FALSE</v>
      </c>
      <c r="N30" s="293">
        <f t="shared" si="2"/>
        <v>0</v>
      </c>
      <c r="O30" s="263">
        <f t="shared" si="12"/>
        <v>10</v>
      </c>
      <c r="P30" s="263">
        <f t="shared" si="4"/>
        <v>10</v>
      </c>
      <c r="Q30" s="263">
        <f t="shared" si="5"/>
        <v>0</v>
      </c>
      <c r="R30" s="263">
        <f t="shared" si="9"/>
        <v>0</v>
      </c>
      <c r="S30" s="263">
        <f t="shared" si="6"/>
        <v>0</v>
      </c>
      <c r="T30" s="263">
        <f t="shared" si="7"/>
        <v>0</v>
      </c>
      <c r="U30" s="263">
        <f t="shared" si="10"/>
        <v>2</v>
      </c>
      <c r="V30" s="263">
        <f t="shared" si="8"/>
        <v>0</v>
      </c>
    </row>
    <row r="31" spans="1:22" ht="56.95" customHeight="1" x14ac:dyDescent="0.25">
      <c r="A31" s="293" t="str">
        <f>Questions!$A31</f>
        <v>DOCU-07</v>
      </c>
      <c r="B31" s="293" t="str">
        <f t="shared" si="0"/>
        <v>DOCU</v>
      </c>
      <c r="C31" s="293" t="str">
        <f>VLOOKUP($A31,Questions!$A$3:$L$333,2,0)&amp;""</f>
        <v>Do you have a documented, and currently implemented, employee onboarding and offboarding policy?</v>
      </c>
      <c r="D31" s="293" t="str">
        <f>VLOOKUP($A31,Questions!$A$3:$L$333,11,0)&amp;""</f>
        <v/>
      </c>
      <c r="E31" s="293" t="str">
        <f>VLOOKUP($A31,Questions!$A$3:$L$333,12,0)&amp;""</f>
        <v>Organization</v>
      </c>
      <c r="F31" s="293" t="str">
        <f>VLOOKUP($A31,'Institution Evaluation'!$A$56:$K$346,3,0)&amp;""</f>
        <v>Yes</v>
      </c>
      <c r="G31" s="293" t="str">
        <f>VLOOKUP($A31,'Institution Evaluation'!$A$56:$K$346,7,0)&amp;""</f>
        <v>Yes</v>
      </c>
      <c r="H31" s="293" t="str">
        <f>VLOOKUP($A31,'Institution Evaluation'!$A$56:$K$346,8,0)&amp;""</f>
        <v/>
      </c>
      <c r="I31" s="293" t="str">
        <f>VLOOKUP($A31,'Institution Evaluation'!$A$56:$K$346,9,0)&amp;""</f>
        <v>Standard Importance</v>
      </c>
      <c r="J31" s="293" t="str">
        <f>VLOOKUP($A31,'Institution Evaluation'!$A$56:$K$346,10,0)&amp;""</f>
        <v/>
      </c>
      <c r="K31" s="293">
        <f t="shared" si="1"/>
        <v>10</v>
      </c>
      <c r="L31" s="263">
        <f>IF($E31="Not Scored", "N/A",IF(AND($D31='Auto Responses'!$J$27,$H31=""),"N/A",IF(AND($D31='Auto Responses'!$J$27,$H31='Auto Responses'!$J$7),1,IF(AND($D31='Auto Responses'!$J$27,$H31='Auto Responses'!$J$8),0,IF(OR(AND($F31=$G31,$H31=""),$H31='Auto Responses'!$J$7),1,0)))))</f>
        <v>1</v>
      </c>
      <c r="M31" s="293" t="str">
        <f>VLOOKUP($A31,'Institution Evaluation'!$A$56:$K$346,11,0)&amp;""</f>
        <v>FALSE</v>
      </c>
      <c r="N31" s="293">
        <f t="shared" si="2"/>
        <v>0</v>
      </c>
      <c r="O31" s="263">
        <f t="shared" si="12"/>
        <v>10</v>
      </c>
      <c r="P31" s="263">
        <f t="shared" si="4"/>
        <v>10</v>
      </c>
      <c r="Q31" s="263">
        <f t="shared" si="5"/>
        <v>0</v>
      </c>
      <c r="R31" s="263">
        <f t="shared" si="9"/>
        <v>0</v>
      </c>
      <c r="S31" s="263">
        <f t="shared" si="6"/>
        <v>0</v>
      </c>
      <c r="T31" s="263">
        <f t="shared" si="7"/>
        <v>0</v>
      </c>
      <c r="U31" s="263">
        <f t="shared" si="10"/>
        <v>2</v>
      </c>
      <c r="V31" s="263">
        <f t="shared" si="8"/>
        <v>0</v>
      </c>
    </row>
    <row r="32" spans="1:22" ht="56.95" customHeight="1" x14ac:dyDescent="0.25">
      <c r="A32" s="293" t="str">
        <f>Questions!$A32</f>
        <v>ITAC-01</v>
      </c>
      <c r="B32" s="293" t="str">
        <f t="shared" si="0"/>
        <v>ITAC</v>
      </c>
      <c r="C32" s="293" t="str">
        <f>VLOOKUP($A32,Questions!$A$3:$L$333,2,0)&amp;""</f>
        <v>Solution Provider Accessibility Contact Name</v>
      </c>
      <c r="D32" s="293" t="str">
        <f>VLOOKUP($A32,Questions!$A$3:$L$333,11,0)&amp;""</f>
        <v>NA</v>
      </c>
      <c r="E32" s="293" t="str">
        <f>VLOOKUP($A32,Questions!$A$3:$L$333,12,0)&amp;""</f>
        <v>Not Scored</v>
      </c>
      <c r="F32" s="293" t="str">
        <f>VLOOKUP($A32,'Institution Evaluation'!$A$56:$K$346,3,0)&amp;""</f>
        <v/>
      </c>
      <c r="G32" s="293" t="str">
        <f>VLOOKUP($A32,'Institution Evaluation'!$A$56:$K$346,7,0)&amp;""</f>
        <v>Not scored</v>
      </c>
      <c r="H32" s="293" t="str">
        <f>VLOOKUP($A32,'Institution Evaluation'!$A$56:$K$346,8,0)&amp;""</f>
        <v/>
      </c>
      <c r="I32" s="293" t="str">
        <f>VLOOKUP($A32,'Institution Evaluation'!$A$56:$K$346,9,0)&amp;""</f>
        <v/>
      </c>
      <c r="J32" s="293" t="str">
        <f>VLOOKUP($A32,'Institution Evaluation'!$A$56:$K$346,10,0)&amp;""</f>
        <v/>
      </c>
      <c r="K32" s="293">
        <f t="shared" si="1"/>
        <v>10</v>
      </c>
      <c r="L32" s="263" t="str">
        <f>IF($E32="Not Scored", "N/A",IF(AND($D32='Auto Responses'!$J$27,$H32=""),"N/A",IF(AND($D32='Auto Responses'!$J$27,$H32='Auto Responses'!$J$7),1,IF(AND($D32='Auto Responses'!$J$27,$H32='Auto Responses'!$J$8),0,IF(OR(AND($F32=$G32,$H32=""),$H32='Auto Responses'!$J$7),1,0)))))</f>
        <v>N/A</v>
      </c>
      <c r="M32" s="293" t="str">
        <f>VLOOKUP($A32,'Institution Evaluation'!$A$56:$K$346,11,0)&amp;""</f>
        <v>FALSE</v>
      </c>
      <c r="N32" s="293">
        <f t="shared" si="2"/>
        <v>0</v>
      </c>
      <c r="O32" s="263" t="str">
        <f t="shared" ref="O32:O49" si="13">IF(OR($F$18="No",$E32="Not Scored",$F32="N/A"),"N/A",IF($J32="",$K32,IF($J32="Minor Importance",5,IF($J32="Standard Importance",10,IF($J32="Critical Importance",20,0)))))</f>
        <v>N/A</v>
      </c>
      <c r="P32" s="263" t="str">
        <f t="shared" si="4"/>
        <v>N/A</v>
      </c>
      <c r="Q32" s="263">
        <f t="shared" si="5"/>
        <v>0</v>
      </c>
      <c r="R32" s="263">
        <f t="shared" si="9"/>
        <v>0</v>
      </c>
      <c r="S32" s="263">
        <f t="shared" si="6"/>
        <v>0</v>
      </c>
      <c r="T32" s="263">
        <f t="shared" si="7"/>
        <v>0</v>
      </c>
      <c r="U32" s="263">
        <f t="shared" si="10"/>
        <v>2</v>
      </c>
      <c r="V32" s="263">
        <f t="shared" si="8"/>
        <v>0</v>
      </c>
    </row>
    <row r="33" spans="1:22" ht="56.95" customHeight="1" x14ac:dyDescent="0.25">
      <c r="A33" s="293" t="str">
        <f>Questions!$A33</f>
        <v>ITAC-02</v>
      </c>
      <c r="B33" s="293" t="str">
        <f t="shared" si="0"/>
        <v>ITAC</v>
      </c>
      <c r="C33" s="293" t="str">
        <f>VLOOKUP($A33,Questions!$A$3:$L$333,2,0)&amp;""</f>
        <v>Solution Provider Accessibility Contact Title</v>
      </c>
      <c r="D33" s="293" t="str">
        <f>VLOOKUP($A33,Questions!$A$3:$L$333,11,0)&amp;""</f>
        <v>NA</v>
      </c>
      <c r="E33" s="293" t="str">
        <f>VLOOKUP($A33,Questions!$A$3:$L$333,12,0)&amp;""</f>
        <v>Not Scored</v>
      </c>
      <c r="F33" s="293" t="str">
        <f>VLOOKUP($A33,'Institution Evaluation'!$A$56:$K$346,3,0)&amp;""</f>
        <v>Senior Software Engineer</v>
      </c>
      <c r="G33" s="293" t="str">
        <f>VLOOKUP($A33,'Institution Evaluation'!$A$56:$K$346,7,0)&amp;""</f>
        <v>Not scored</v>
      </c>
      <c r="H33" s="293" t="str">
        <f>VLOOKUP($A33,'Institution Evaluation'!$A$56:$K$346,8,0)&amp;""</f>
        <v/>
      </c>
      <c r="I33" s="293" t="str">
        <f>VLOOKUP($A33,'Institution Evaluation'!$A$56:$K$346,9,0)&amp;""</f>
        <v/>
      </c>
      <c r="J33" s="293" t="str">
        <f>VLOOKUP($A33,'Institution Evaluation'!$A$56:$K$346,10,0)&amp;""</f>
        <v/>
      </c>
      <c r="K33" s="293">
        <f t="shared" si="1"/>
        <v>10</v>
      </c>
      <c r="L33" s="263" t="str">
        <f>IF($E33="Not Scored", "N/A",IF(AND($D33='Auto Responses'!$J$27,$H33=""),"N/A",IF(AND($D33='Auto Responses'!$J$27,$H33='Auto Responses'!$J$7),1,IF(AND($D33='Auto Responses'!$J$27,$H33='Auto Responses'!$J$8),0,IF(OR(AND($F33=$G33,$H33=""),$H33='Auto Responses'!$J$7),1,0)))))</f>
        <v>N/A</v>
      </c>
      <c r="M33" s="293" t="str">
        <f>VLOOKUP($A33,'Institution Evaluation'!$A$56:$K$346,11,0)&amp;""</f>
        <v>FALSE</v>
      </c>
      <c r="N33" s="293">
        <f t="shared" si="2"/>
        <v>0</v>
      </c>
      <c r="O33" s="263" t="str">
        <f t="shared" si="13"/>
        <v>N/A</v>
      </c>
      <c r="P33" s="263" t="str">
        <f t="shared" si="4"/>
        <v>N/A</v>
      </c>
      <c r="Q33" s="263">
        <f t="shared" si="5"/>
        <v>0</v>
      </c>
      <c r="R33" s="263">
        <f t="shared" si="9"/>
        <v>0</v>
      </c>
      <c r="S33" s="263">
        <f t="shared" si="6"/>
        <v>0</v>
      </c>
      <c r="T33" s="263">
        <f t="shared" si="7"/>
        <v>0</v>
      </c>
      <c r="U33" s="263">
        <f t="shared" si="10"/>
        <v>2</v>
      </c>
      <c r="V33" s="263">
        <f t="shared" si="8"/>
        <v>0</v>
      </c>
    </row>
    <row r="34" spans="1:22" ht="56.95" customHeight="1" x14ac:dyDescent="0.25">
      <c r="A34" s="293" t="str">
        <f>Questions!$A34</f>
        <v>ITAC-03</v>
      </c>
      <c r="B34" s="293" t="str">
        <f t="shared" si="0"/>
        <v>ITAC</v>
      </c>
      <c r="C34" s="293" t="str">
        <f>VLOOKUP($A34,Questions!$A$3:$L$333,2,0)&amp;""</f>
        <v>Solution Provider Accessibility Contact Email</v>
      </c>
      <c r="D34" s="293" t="str">
        <f>VLOOKUP($A34,Questions!$A$3:$L$333,11,0)&amp;""</f>
        <v>NA</v>
      </c>
      <c r="E34" s="293" t="str">
        <f>VLOOKUP($A34,Questions!$A$3:$L$333,12,0)&amp;""</f>
        <v>Not Scored</v>
      </c>
      <c r="F34" s="293" t="str">
        <f>VLOOKUP($A34,'Institution Evaluation'!$A$56:$K$346,3,0)&amp;""</f>
        <v>mmcparland@biddle.com</v>
      </c>
      <c r="G34" s="293" t="str">
        <f>VLOOKUP($A34,'Institution Evaluation'!$A$56:$K$346,7,0)&amp;""</f>
        <v>Not scored</v>
      </c>
      <c r="H34" s="293" t="str">
        <f>VLOOKUP($A34,'Institution Evaluation'!$A$56:$K$346,8,0)&amp;""</f>
        <v/>
      </c>
      <c r="I34" s="293" t="str">
        <f>VLOOKUP($A34,'Institution Evaluation'!$A$56:$K$346,9,0)&amp;""</f>
        <v/>
      </c>
      <c r="J34" s="293" t="str">
        <f>VLOOKUP($A34,'Institution Evaluation'!$A$56:$K$346,10,0)&amp;""</f>
        <v/>
      </c>
      <c r="K34" s="293">
        <f t="shared" si="1"/>
        <v>10</v>
      </c>
      <c r="L34" s="263" t="str">
        <f>IF($E34="Not Scored", "N/A",IF(AND($D34='Auto Responses'!$J$27,$H34=""),"N/A",IF(AND($D34='Auto Responses'!$J$27,$H34='Auto Responses'!$J$7),1,IF(AND($D34='Auto Responses'!$J$27,$H34='Auto Responses'!$J$8),0,IF(OR(AND($F34=$G34,$H34=""),$H34='Auto Responses'!$J$7),1,0)))))</f>
        <v>N/A</v>
      </c>
      <c r="M34" s="293" t="str">
        <f>VLOOKUP($A34,'Institution Evaluation'!$A$56:$K$346,11,0)&amp;""</f>
        <v>FALSE</v>
      </c>
      <c r="N34" s="293">
        <f t="shared" si="2"/>
        <v>0</v>
      </c>
      <c r="O34" s="263" t="str">
        <f t="shared" si="13"/>
        <v>N/A</v>
      </c>
      <c r="P34" s="263" t="str">
        <f t="shared" si="4"/>
        <v>N/A</v>
      </c>
      <c r="Q34" s="263">
        <f t="shared" si="5"/>
        <v>0</v>
      </c>
      <c r="R34" s="263">
        <f t="shared" si="9"/>
        <v>0</v>
      </c>
      <c r="S34" s="263">
        <f t="shared" si="6"/>
        <v>0</v>
      </c>
      <c r="T34" s="263">
        <f t="shared" si="7"/>
        <v>0</v>
      </c>
      <c r="U34" s="263">
        <f t="shared" si="10"/>
        <v>2</v>
      </c>
      <c r="V34" s="263">
        <f t="shared" si="8"/>
        <v>0</v>
      </c>
    </row>
    <row r="35" spans="1:22" ht="56.95" customHeight="1" x14ac:dyDescent="0.25">
      <c r="A35" s="293" t="str">
        <f>Questions!$A35</f>
        <v>ITAC-04</v>
      </c>
      <c r="B35" s="293" t="str">
        <f t="shared" si="0"/>
        <v>ITAC</v>
      </c>
      <c r="C35" s="293" t="str">
        <f>VLOOKUP($A35,Questions!$A$3:$L$333,2,0)&amp;""</f>
        <v>Solution Provider Accessibility Contact Phone Number</v>
      </c>
      <c r="D35" s="293" t="str">
        <f>VLOOKUP($A35,Questions!$A$3:$L$333,11,0)&amp;""</f>
        <v>NA</v>
      </c>
      <c r="E35" s="293" t="str">
        <f>VLOOKUP($A35,Questions!$A$3:$L$333,12,0)&amp;""</f>
        <v>Not Scored</v>
      </c>
      <c r="F35" s="293" t="str">
        <f>VLOOKUP($A35,'Institution Evaluation'!$A$56:$K$346,3,0)&amp;""</f>
        <v>916-294-4250</v>
      </c>
      <c r="G35" s="293" t="str">
        <f>VLOOKUP($A35,'Institution Evaluation'!$A$56:$K$346,7,0)&amp;""</f>
        <v>Not scored</v>
      </c>
      <c r="H35" s="293" t="str">
        <f>VLOOKUP($A35,'Institution Evaluation'!$A$56:$K$346,8,0)&amp;""</f>
        <v/>
      </c>
      <c r="I35" s="293" t="str">
        <f>VLOOKUP($A35,'Institution Evaluation'!$A$56:$K$346,9,0)&amp;""</f>
        <v/>
      </c>
      <c r="J35" s="293" t="str">
        <f>VLOOKUP($A35,'Institution Evaluation'!$A$56:$K$346,10,0)&amp;""</f>
        <v/>
      </c>
      <c r="K35" s="293">
        <f t="shared" si="1"/>
        <v>10</v>
      </c>
      <c r="L35" s="263" t="str">
        <f>IF($E35="Not Scored", "N/A",IF(AND($D35='Auto Responses'!$J$27,$H35=""),"N/A",IF(AND($D35='Auto Responses'!$J$27,$H35='Auto Responses'!$J$7),1,IF(AND($D35='Auto Responses'!$J$27,$H35='Auto Responses'!$J$8),0,IF(OR(AND($F35=$G35,$H35=""),$H35='Auto Responses'!$J$7),1,0)))))</f>
        <v>N/A</v>
      </c>
      <c r="M35" s="293" t="str">
        <f>VLOOKUP($A35,'Institution Evaluation'!$A$56:$K$346,11,0)&amp;""</f>
        <v>FALSE</v>
      </c>
      <c r="N35" s="293">
        <f t="shared" si="2"/>
        <v>0</v>
      </c>
      <c r="O35" s="263" t="str">
        <f t="shared" si="13"/>
        <v>N/A</v>
      </c>
      <c r="P35" s="263" t="str">
        <f t="shared" si="4"/>
        <v>N/A</v>
      </c>
      <c r="Q35" s="263">
        <f t="shared" si="5"/>
        <v>0</v>
      </c>
      <c r="R35" s="263">
        <f t="shared" si="9"/>
        <v>0</v>
      </c>
      <c r="S35" s="263">
        <f t="shared" si="6"/>
        <v>0</v>
      </c>
      <c r="T35" s="263">
        <f t="shared" si="7"/>
        <v>0</v>
      </c>
      <c r="U35" s="263">
        <f t="shared" si="10"/>
        <v>2</v>
      </c>
      <c r="V35" s="263">
        <f t="shared" si="8"/>
        <v>0</v>
      </c>
    </row>
    <row r="36" spans="1:22" ht="56.95" customHeight="1" x14ac:dyDescent="0.25">
      <c r="A36" s="293" t="str">
        <f>Questions!$A36</f>
        <v>ITAC-05</v>
      </c>
      <c r="B36" s="293" t="str">
        <f t="shared" si="0"/>
        <v>ITAC</v>
      </c>
      <c r="C36" s="293" t="str">
        <f>VLOOKUP($A36,Questions!$A$3:$L$333,2,0)&amp;""</f>
        <v>Web Link to Accessibility Statement or VPAT</v>
      </c>
      <c r="D36" s="293" t="str">
        <f>VLOOKUP($A36,Questions!$A$3:$L$333,11,0)&amp;""</f>
        <v/>
      </c>
      <c r="E36" s="293" t="str">
        <f>VLOOKUP($A36,Questions!$A$3:$L$333,12,0)&amp;""</f>
        <v>Not Scored</v>
      </c>
      <c r="F36" s="293" t="str">
        <f>VLOOKUP($A36,'Institution Evaluation'!$A$56:$K$346,3,0)&amp;""</f>
        <v>https://community.testgenius.com/trustsite</v>
      </c>
      <c r="G36" s="293" t="str">
        <f>VLOOKUP($A36,'Institution Evaluation'!$A$56:$K$346,7,0)&amp;""</f>
        <v>Not scored</v>
      </c>
      <c r="H36" s="293" t="str">
        <f>VLOOKUP($A36,'Institution Evaluation'!$A$56:$K$346,8,0)&amp;""</f>
        <v/>
      </c>
      <c r="I36" s="293" t="str">
        <f>VLOOKUP($A36,'Institution Evaluation'!$A$56:$K$346,9,0)&amp;""</f>
        <v/>
      </c>
      <c r="J36" s="293" t="str">
        <f>VLOOKUP($A36,'Institution Evaluation'!$A$56:$K$346,10,0)&amp;""</f>
        <v/>
      </c>
      <c r="K36" s="293">
        <f t="shared" si="1"/>
        <v>10</v>
      </c>
      <c r="L36" s="263" t="str">
        <f>IF($E36="Not Scored", "N/A",IF(AND($D36='Auto Responses'!$J$27,$H36=""),"N/A",IF(AND($D36='Auto Responses'!$J$27,$H36='Auto Responses'!$J$7),1,IF(AND($D36='Auto Responses'!$J$27,$H36='Auto Responses'!$J$8),0,IF(OR(AND($F36=$G36,$H36=""),$H36='Auto Responses'!$J$7),1,0)))))</f>
        <v>N/A</v>
      </c>
      <c r="M36" s="293" t="str">
        <f>VLOOKUP($A36,'Institution Evaluation'!$A$56:$K$346,11,0)&amp;""</f>
        <v>FALSE</v>
      </c>
      <c r="N36" s="293">
        <f t="shared" si="2"/>
        <v>0</v>
      </c>
      <c r="O36" s="263" t="str">
        <f t="shared" si="13"/>
        <v>N/A</v>
      </c>
      <c r="P36" s="263" t="str">
        <f t="shared" si="4"/>
        <v>N/A</v>
      </c>
      <c r="Q36" s="263">
        <f t="shared" si="5"/>
        <v>0</v>
      </c>
      <c r="R36" s="263">
        <f t="shared" si="9"/>
        <v>0</v>
      </c>
      <c r="S36" s="263">
        <f t="shared" si="6"/>
        <v>0</v>
      </c>
      <c r="T36" s="263">
        <f t="shared" si="7"/>
        <v>0</v>
      </c>
      <c r="U36" s="263">
        <f t="shared" si="10"/>
        <v>2</v>
      </c>
      <c r="V36" s="263">
        <f t="shared" si="8"/>
        <v>0</v>
      </c>
    </row>
    <row r="37" spans="1:22" ht="56.95" customHeight="1" x14ac:dyDescent="0.25">
      <c r="A37" s="293" t="str">
        <f>Questions!$A37</f>
        <v>ITAC-06</v>
      </c>
      <c r="B37" s="293" t="str">
        <f t="shared" si="0"/>
        <v>ITAC</v>
      </c>
      <c r="C37" s="293" t="str">
        <f>VLOOKUP($A37,Questions!$A$3:$L$333,2,0)&amp;""</f>
        <v>Has a VPAT or ACR been created or updated for the solution and version under consideration within the past 12 months?*</v>
      </c>
      <c r="D37" s="293" t="str">
        <f>VLOOKUP($A37,Questions!$A$3:$L$333,11,0)&amp;""</f>
        <v/>
      </c>
      <c r="E37" s="293" t="str">
        <f>VLOOKUP($A37,Questions!$A$3:$L$333,12,0)&amp;""</f>
        <v>IT Accessibility</v>
      </c>
      <c r="F37" s="293" t="str">
        <f>VLOOKUP($A37,'Institution Evaluation'!$A$56:$K$346,3,0)&amp;""</f>
        <v>No</v>
      </c>
      <c r="G37" s="293" t="str">
        <f>VLOOKUP($A37,'Institution Evaluation'!$A$56:$K$346,7,0)&amp;""</f>
        <v>Yes</v>
      </c>
      <c r="H37" s="293" t="str">
        <f>VLOOKUP($A37,'Institution Evaluation'!$A$56:$K$346,8,0)&amp;""</f>
        <v/>
      </c>
      <c r="I37" s="293" t="str">
        <f>VLOOKUP($A37,'Institution Evaluation'!$A$56:$K$346,9,0)&amp;""</f>
        <v>Critical Importance</v>
      </c>
      <c r="J37" s="293" t="str">
        <f>VLOOKUP($A37,'Institution Evaluation'!$A$56:$K$346,10,0)&amp;""</f>
        <v/>
      </c>
      <c r="K37" s="293">
        <f t="shared" si="1"/>
        <v>20</v>
      </c>
      <c r="L37" s="263">
        <f>IF($E37="Not Scored", "N/A",IF(AND($D37='Auto Responses'!$J$27,$H37=""),"N/A",IF(AND($D37='Auto Responses'!$J$27,$H37='Auto Responses'!$J$7),1,IF(AND($D37='Auto Responses'!$J$27,$H37='Auto Responses'!$J$8),0,IF(OR(AND($F37=$G37,$H37=""),$H37='Auto Responses'!$J$7),1,0)))))</f>
        <v>0</v>
      </c>
      <c r="M37" s="293" t="str">
        <f>VLOOKUP($A37,'Institution Evaluation'!$A$56:$K$346,11,0)&amp;""</f>
        <v>FALSE</v>
      </c>
      <c r="N37" s="293">
        <f t="shared" si="2"/>
        <v>1</v>
      </c>
      <c r="O37" s="263">
        <f t="shared" si="13"/>
        <v>20</v>
      </c>
      <c r="P37" s="263">
        <f t="shared" si="4"/>
        <v>0</v>
      </c>
      <c r="Q37" s="263">
        <f t="shared" si="5"/>
        <v>0</v>
      </c>
      <c r="R37" s="263">
        <f t="shared" si="9"/>
        <v>0</v>
      </c>
      <c r="S37" s="263">
        <f t="shared" si="6"/>
        <v>0</v>
      </c>
      <c r="T37" s="263">
        <f t="shared" si="7"/>
        <v>1</v>
      </c>
      <c r="U37" s="263">
        <f t="shared" si="10"/>
        <v>3</v>
      </c>
      <c r="V37" s="263">
        <f t="shared" si="8"/>
        <v>3</v>
      </c>
    </row>
    <row r="38" spans="1:22" ht="56.95" customHeight="1" x14ac:dyDescent="0.25">
      <c r="A38" s="293" t="str">
        <f>Questions!$A38</f>
        <v>ITAC-07</v>
      </c>
      <c r="B38" s="293" t="str">
        <f t="shared" si="0"/>
        <v>ITAC</v>
      </c>
      <c r="C38" s="293" t="str">
        <f>VLOOKUP($A38,Questions!$A$3:$L$333,2,0)&amp;""</f>
        <v>Will your company agree to meet your stated accessibility standard or WCAG 2.1 AA as part of your contractual agreement for the solution?*</v>
      </c>
      <c r="D38" s="293" t="str">
        <f>VLOOKUP($A38,Questions!$A$3:$L$333,11,0)&amp;""</f>
        <v/>
      </c>
      <c r="E38" s="293" t="str">
        <f>VLOOKUP($A38,Questions!$A$3:$L$333,12,0)&amp;""</f>
        <v>IT Accessibility</v>
      </c>
      <c r="F38" s="293" t="str">
        <f>VLOOKUP($A38,'Institution Evaluation'!$A$56:$K$346,3,0)&amp;""</f>
        <v>Yes</v>
      </c>
      <c r="G38" s="293" t="str">
        <f>VLOOKUP($A38,'Institution Evaluation'!$A$56:$K$346,7,0)&amp;""</f>
        <v>Yes</v>
      </c>
      <c r="H38" s="293" t="str">
        <f>VLOOKUP($A38,'Institution Evaluation'!$A$56:$K$346,8,0)&amp;""</f>
        <v/>
      </c>
      <c r="I38" s="293" t="str">
        <f>VLOOKUP($A38,'Institution Evaluation'!$A$56:$K$346,9,0)&amp;""</f>
        <v>Critical Importance</v>
      </c>
      <c r="J38" s="293" t="str">
        <f>VLOOKUP($A38,'Institution Evaluation'!$A$56:$K$346,10,0)&amp;""</f>
        <v/>
      </c>
      <c r="K38" s="293">
        <f t="shared" si="1"/>
        <v>20</v>
      </c>
      <c r="L38" s="263">
        <f>IF($E38="Not Scored", "N/A",IF(AND($D38='Auto Responses'!$J$27,$H38=""),"N/A",IF(AND($D38='Auto Responses'!$J$27,$H38='Auto Responses'!$J$7),1,IF(AND($D38='Auto Responses'!$J$27,$H38='Auto Responses'!$J$8),0,IF(OR(AND($F38=$G38,$H38=""),$H38='Auto Responses'!$J$7),1,0)))))</f>
        <v>1</v>
      </c>
      <c r="M38" s="293" t="str">
        <f>VLOOKUP($A38,'Institution Evaluation'!$A$56:$K$346,11,0)&amp;""</f>
        <v>FALSE</v>
      </c>
      <c r="N38" s="293">
        <f t="shared" si="2"/>
        <v>1</v>
      </c>
      <c r="O38" s="263">
        <f t="shared" si="13"/>
        <v>20</v>
      </c>
      <c r="P38" s="263">
        <f t="shared" si="4"/>
        <v>20</v>
      </c>
      <c r="Q38" s="263">
        <f t="shared" si="5"/>
        <v>0</v>
      </c>
      <c r="R38" s="263">
        <f t="shared" si="9"/>
        <v>0</v>
      </c>
      <c r="S38" s="263">
        <f t="shared" si="6"/>
        <v>0</v>
      </c>
      <c r="T38" s="263">
        <f t="shared" si="7"/>
        <v>1</v>
      </c>
      <c r="U38" s="263">
        <f t="shared" si="10"/>
        <v>4</v>
      </c>
      <c r="V38" s="263">
        <f t="shared" si="8"/>
        <v>4</v>
      </c>
    </row>
    <row r="39" spans="1:22" ht="56.95" customHeight="1" x14ac:dyDescent="0.25">
      <c r="A39" s="293" t="str">
        <f>Questions!$A39</f>
        <v>ITAC-08</v>
      </c>
      <c r="B39" s="293" t="str">
        <f t="shared" si="0"/>
        <v>ITAC</v>
      </c>
      <c r="C39" s="293" t="str">
        <f>VLOOKUP($A39,Questions!$A$3:$L$333,2,0)&amp;""</f>
        <v>Does the solution substantially conform to WCAG 2.1 AA?*</v>
      </c>
      <c r="D39" s="293" t="str">
        <f>VLOOKUP($A39,Questions!$A$3:$L$333,11,0)&amp;""</f>
        <v/>
      </c>
      <c r="E39" s="293" t="str">
        <f>VLOOKUP($A39,Questions!$A$3:$L$333,12,0)&amp;""</f>
        <v>IT Accessibility</v>
      </c>
      <c r="F39" s="293" t="str">
        <f>VLOOKUP($A39,'Institution Evaluation'!$A$56:$K$346,3,0)&amp;""</f>
        <v>Yes</v>
      </c>
      <c r="G39" s="293" t="str">
        <f>VLOOKUP($A39,'Institution Evaluation'!$A$56:$K$346,7,0)&amp;""</f>
        <v>Yes</v>
      </c>
      <c r="H39" s="293" t="str">
        <f>VLOOKUP($A39,'Institution Evaluation'!$A$56:$K$346,8,0)&amp;""</f>
        <v/>
      </c>
      <c r="I39" s="293" t="str">
        <f>VLOOKUP($A39,'Institution Evaluation'!$A$56:$K$346,9,0)&amp;""</f>
        <v>Critical Importance</v>
      </c>
      <c r="J39" s="293" t="str">
        <f>VLOOKUP($A39,'Institution Evaluation'!$A$56:$K$346,10,0)&amp;""</f>
        <v/>
      </c>
      <c r="K39" s="293">
        <f t="shared" si="1"/>
        <v>20</v>
      </c>
      <c r="L39" s="263">
        <f>IF($E39="Not Scored", "N/A",IF(AND($D39='Auto Responses'!$J$27,$H39=""),"N/A",IF(AND($D39='Auto Responses'!$J$27,$H39='Auto Responses'!$J$7),1,IF(AND($D39='Auto Responses'!$J$27,$H39='Auto Responses'!$J$8),0,IF(OR(AND($F39=$G39,$H39=""),$H39='Auto Responses'!$J$7),1,0)))))</f>
        <v>1</v>
      </c>
      <c r="M39" s="293" t="str">
        <f>VLOOKUP($A39,'Institution Evaluation'!$A$56:$K$346,11,0)&amp;""</f>
        <v>FALSE</v>
      </c>
      <c r="N39" s="293">
        <f t="shared" si="2"/>
        <v>1</v>
      </c>
      <c r="O39" s="263">
        <f t="shared" si="13"/>
        <v>20</v>
      </c>
      <c r="P39" s="263">
        <f t="shared" si="4"/>
        <v>20</v>
      </c>
      <c r="Q39" s="263">
        <f t="shared" si="5"/>
        <v>0</v>
      </c>
      <c r="R39" s="263">
        <f t="shared" si="9"/>
        <v>0</v>
      </c>
      <c r="S39" s="263">
        <f t="shared" si="6"/>
        <v>0</v>
      </c>
      <c r="T39" s="263">
        <f t="shared" si="7"/>
        <v>1</v>
      </c>
      <c r="U39" s="263">
        <f t="shared" si="10"/>
        <v>5</v>
      </c>
      <c r="V39" s="263">
        <f t="shared" si="8"/>
        <v>5</v>
      </c>
    </row>
    <row r="40" spans="1:22" ht="56.95" customHeight="1" x14ac:dyDescent="0.25">
      <c r="A40" s="293" t="str">
        <f>Questions!$A40</f>
        <v>ITAC-09</v>
      </c>
      <c r="B40" s="293" t="str">
        <f t="shared" si="0"/>
        <v>ITAC</v>
      </c>
      <c r="C40" s="293" t="str">
        <f>VLOOKUP($A40,Questions!$A$3:$L$333,2,0)&amp;""</f>
        <v>Do you have a documented and implemented process for reporting and tracking accessibility issues?*</v>
      </c>
      <c r="D40" s="293" t="str">
        <f>VLOOKUP($A40,Questions!$A$3:$L$333,11,0)&amp;""</f>
        <v/>
      </c>
      <c r="E40" s="293" t="str">
        <f>VLOOKUP($A40,Questions!$A$3:$L$333,12,0)&amp;""</f>
        <v>IT Accessibility</v>
      </c>
      <c r="F40" s="293" t="str">
        <f>VLOOKUP($A40,'Institution Evaluation'!$A$56:$K$346,3,0)&amp;""</f>
        <v>No</v>
      </c>
      <c r="G40" s="293" t="str">
        <f>VLOOKUP($A40,'Institution Evaluation'!$A$56:$K$346,7,0)&amp;""</f>
        <v>Yes</v>
      </c>
      <c r="H40" s="293" t="str">
        <f>VLOOKUP($A40,'Institution Evaluation'!$A$56:$K$346,8,0)&amp;""</f>
        <v/>
      </c>
      <c r="I40" s="293" t="str">
        <f>VLOOKUP($A40,'Institution Evaluation'!$A$56:$K$346,9,0)&amp;""</f>
        <v>Critical Importance</v>
      </c>
      <c r="J40" s="293" t="str">
        <f>VLOOKUP($A40,'Institution Evaluation'!$A$56:$K$346,10,0)&amp;""</f>
        <v/>
      </c>
      <c r="K40" s="293">
        <f t="shared" si="1"/>
        <v>20</v>
      </c>
      <c r="L40" s="263">
        <f>IF($E40="Not Scored", "N/A",IF(AND($D40='Auto Responses'!$J$27,$H40=""),"N/A",IF(AND($D40='Auto Responses'!$J$27,$H40='Auto Responses'!$J$7),1,IF(AND($D40='Auto Responses'!$J$27,$H40='Auto Responses'!$J$8),0,IF(OR(AND($F40=$G40,$H40=""),$H40='Auto Responses'!$J$7),1,0)))))</f>
        <v>0</v>
      </c>
      <c r="M40" s="293" t="str">
        <f>VLOOKUP($A40,'Institution Evaluation'!$A$56:$K$346,11,0)&amp;""</f>
        <v>FALSE</v>
      </c>
      <c r="N40" s="293">
        <f t="shared" si="2"/>
        <v>1</v>
      </c>
      <c r="O40" s="263">
        <f t="shared" si="13"/>
        <v>20</v>
      </c>
      <c r="P40" s="263">
        <f t="shared" si="4"/>
        <v>0</v>
      </c>
      <c r="Q40" s="263">
        <f t="shared" si="5"/>
        <v>0</v>
      </c>
      <c r="R40" s="263">
        <f t="shared" si="9"/>
        <v>0</v>
      </c>
      <c r="S40" s="263">
        <f t="shared" si="6"/>
        <v>0</v>
      </c>
      <c r="T40" s="263">
        <f t="shared" si="7"/>
        <v>1</v>
      </c>
      <c r="U40" s="263">
        <f t="shared" si="10"/>
        <v>6</v>
      </c>
      <c r="V40" s="263">
        <f t="shared" si="8"/>
        <v>6</v>
      </c>
    </row>
    <row r="41" spans="1:22" ht="56.95" customHeight="1" x14ac:dyDescent="0.25">
      <c r="A41" s="293" t="str">
        <f>Questions!$A41</f>
        <v>ITAC-10</v>
      </c>
      <c r="B41" s="293" t="str">
        <f t="shared" si="0"/>
        <v>ITAC</v>
      </c>
      <c r="C41" s="293" t="str">
        <f>VLOOKUP($A41,Questions!$A$3:$L$333,2,0)&amp;""</f>
        <v>Do you have documentation to support the accessibility features of your solution?</v>
      </c>
      <c r="D41" s="293" t="str">
        <f>VLOOKUP($A41,Questions!$A$3:$L$333,11,0)&amp;""</f>
        <v/>
      </c>
      <c r="E41" s="293" t="str">
        <f>VLOOKUP($A41,Questions!$A$3:$L$333,12,0)&amp;""</f>
        <v>IT Accessibility</v>
      </c>
      <c r="F41" s="293" t="str">
        <f>VLOOKUP($A41,'Institution Evaluation'!$A$56:$K$346,3,0)&amp;""</f>
        <v>Yes</v>
      </c>
      <c r="G41" s="293" t="str">
        <f>VLOOKUP($A41,'Institution Evaluation'!$A$56:$K$346,7,0)&amp;""</f>
        <v>Yes</v>
      </c>
      <c r="H41" s="293" t="str">
        <f>VLOOKUP($A41,'Institution Evaluation'!$A$56:$K$346,8,0)&amp;""</f>
        <v/>
      </c>
      <c r="I41" s="293" t="str">
        <f>VLOOKUP($A41,'Institution Evaluation'!$A$56:$K$346,9,0)&amp;""</f>
        <v>Standard Importance</v>
      </c>
      <c r="J41" s="293" t="str">
        <f>VLOOKUP($A41,'Institution Evaluation'!$A$56:$K$346,10,0)&amp;""</f>
        <v/>
      </c>
      <c r="K41" s="293">
        <f t="shared" si="1"/>
        <v>10</v>
      </c>
      <c r="L41" s="263">
        <f>IF($E41="Not Scored", "N/A",IF(AND($D41='Auto Responses'!$J$27,$H41=""),"N/A",IF(AND($D41='Auto Responses'!$J$27,$H41='Auto Responses'!$J$7),1,IF(AND($D41='Auto Responses'!$J$27,$H41='Auto Responses'!$J$8),0,IF(OR(AND($F41=$G41,$H41=""),$H41='Auto Responses'!$J$7),1,0)))))</f>
        <v>1</v>
      </c>
      <c r="M41" s="293" t="str">
        <f>VLOOKUP($A41,'Institution Evaluation'!$A$56:$K$346,11,0)&amp;""</f>
        <v>FALSE</v>
      </c>
      <c r="N41" s="293">
        <f t="shared" si="2"/>
        <v>0</v>
      </c>
      <c r="O41" s="263">
        <f t="shared" si="13"/>
        <v>10</v>
      </c>
      <c r="P41" s="263">
        <f t="shared" si="4"/>
        <v>10</v>
      </c>
      <c r="Q41" s="263">
        <f t="shared" si="5"/>
        <v>0</v>
      </c>
      <c r="R41" s="263">
        <f t="shared" si="9"/>
        <v>0</v>
      </c>
      <c r="S41" s="263">
        <f t="shared" si="6"/>
        <v>0</v>
      </c>
      <c r="T41" s="263">
        <f t="shared" si="7"/>
        <v>0</v>
      </c>
      <c r="U41" s="263">
        <f t="shared" si="10"/>
        <v>6</v>
      </c>
      <c r="V41" s="263">
        <f t="shared" si="8"/>
        <v>0</v>
      </c>
    </row>
    <row r="42" spans="1:22" ht="56.95" customHeight="1" x14ac:dyDescent="0.25">
      <c r="A42" s="293" t="str">
        <f>Questions!$A42</f>
        <v>ITAC-11</v>
      </c>
      <c r="B42" s="293" t="str">
        <f t="shared" si="0"/>
        <v>ITAC</v>
      </c>
      <c r="C42" s="293" t="str">
        <f>VLOOKUP($A42,Questions!$A$3:$L$333,2,0)&amp;""</f>
        <v>Has a third-party expert conducted an audit of the most recent version of your solution?</v>
      </c>
      <c r="D42" s="293"/>
      <c r="E42" s="293" t="str">
        <f>VLOOKUP($A42,Questions!$A$3:$L$333,12,0)&amp;""</f>
        <v>IT Accessibility</v>
      </c>
      <c r="F42" s="293" t="str">
        <f>VLOOKUP($A42,'Institution Evaluation'!$A$56:$K$346,3,0)&amp;""</f>
        <v>Yes</v>
      </c>
      <c r="G42" s="293" t="str">
        <f>VLOOKUP($A42,'Institution Evaluation'!$A$56:$K$346,7,0)&amp;""</f>
        <v>Yes</v>
      </c>
      <c r="H42" s="293" t="str">
        <f>VLOOKUP($A42,'Institution Evaluation'!$A$56:$K$346,8,0)&amp;""</f>
        <v/>
      </c>
      <c r="I42" s="293" t="str">
        <f>VLOOKUP($A42,'Institution Evaluation'!$A$56:$K$346,9,0)&amp;""</f>
        <v>Standard Importance</v>
      </c>
      <c r="J42" s="293" t="str">
        <f>VLOOKUP($A42,'Institution Evaluation'!$A$56:$K$346,10,0)&amp;""</f>
        <v/>
      </c>
      <c r="K42" s="293">
        <f t="shared" si="1"/>
        <v>10</v>
      </c>
      <c r="L42" s="263">
        <f>IF($E42="Not Scored", "N/A",IF(AND($D42='Auto Responses'!$J$27,$H42=""),"N/A",IF(AND($D42='Auto Responses'!$J$27,$H42='Auto Responses'!$J$7),1,IF(AND($D42='Auto Responses'!$J$27,$H42='Auto Responses'!$J$8),0,IF(OR(AND($F42=$G42,$H42=""),$H42='Auto Responses'!$J$7),1,0)))))</f>
        <v>1</v>
      </c>
      <c r="M42" s="293" t="str">
        <f>VLOOKUP($A42,'Institution Evaluation'!$A$56:$K$346,11,0)&amp;""</f>
        <v>FALSE</v>
      </c>
      <c r="N42" s="293">
        <f t="shared" si="2"/>
        <v>0</v>
      </c>
      <c r="O42" s="263">
        <f t="shared" si="13"/>
        <v>10</v>
      </c>
      <c r="P42" s="263">
        <f t="shared" si="4"/>
        <v>10</v>
      </c>
      <c r="Q42" s="263">
        <f t="shared" si="5"/>
        <v>0</v>
      </c>
      <c r="R42" s="263">
        <f t="shared" si="9"/>
        <v>0</v>
      </c>
      <c r="S42" s="263">
        <f t="shared" si="6"/>
        <v>0</v>
      </c>
      <c r="T42" s="263">
        <f t="shared" si="7"/>
        <v>0</v>
      </c>
      <c r="U42" s="263">
        <f t="shared" si="10"/>
        <v>6</v>
      </c>
      <c r="V42" s="263">
        <f t="shared" si="8"/>
        <v>0</v>
      </c>
    </row>
    <row r="43" spans="1:22" ht="56.95" customHeight="1" x14ac:dyDescent="0.25">
      <c r="A43" s="293" t="str">
        <f>Questions!$A43</f>
        <v>ITAC-12</v>
      </c>
      <c r="B43" s="293" t="str">
        <f t="shared" si="0"/>
        <v>ITAC</v>
      </c>
      <c r="C43" s="293" t="str">
        <f>VLOOKUP($A43,Questions!$A$3:$L$333,2,0)&amp;""</f>
        <v>Do you have a documented and implemented process for verifying accessibility conformance?</v>
      </c>
      <c r="D43" s="293" t="str">
        <f>VLOOKUP($A43,Questions!$A$3:$L$333,11,0)&amp;""</f>
        <v/>
      </c>
      <c r="E43" s="293" t="str">
        <f>VLOOKUP($A43,Questions!$A$3:$L$333,12,0)&amp;""</f>
        <v>IT Accessibility</v>
      </c>
      <c r="F43" s="293" t="str">
        <f>VLOOKUP($A43,'Institution Evaluation'!$A$56:$K$346,3,0)&amp;""</f>
        <v>No</v>
      </c>
      <c r="G43" s="293" t="str">
        <f>VLOOKUP($A43,'Institution Evaluation'!$A$56:$K$346,7,0)&amp;""</f>
        <v>Yes</v>
      </c>
      <c r="H43" s="293" t="str">
        <f>VLOOKUP($A43,'Institution Evaluation'!$A$56:$K$346,8,0)&amp;""</f>
        <v/>
      </c>
      <c r="I43" s="293" t="str">
        <f>VLOOKUP($A43,'Institution Evaluation'!$A$56:$K$346,9,0)&amp;""</f>
        <v>Standard Importance</v>
      </c>
      <c r="J43" s="293" t="str">
        <f>VLOOKUP($A43,'Institution Evaluation'!$A$56:$K$346,10,0)&amp;""</f>
        <v/>
      </c>
      <c r="K43" s="293">
        <f t="shared" si="1"/>
        <v>10</v>
      </c>
      <c r="L43" s="263">
        <f>IF($E43="Not Scored", "N/A",IF(AND($D43='Auto Responses'!$J$27,$H43=""),"N/A",IF(AND($D43='Auto Responses'!$J$27,$H43='Auto Responses'!$J$7),1,IF(AND($D43='Auto Responses'!$J$27,$H43='Auto Responses'!$J$8),0,IF(OR(AND($F43=$G43,$H43=""),$H43='Auto Responses'!$J$7),1,0)))))</f>
        <v>0</v>
      </c>
      <c r="M43" s="293" t="str">
        <f>VLOOKUP($A43,'Institution Evaluation'!$A$56:$K$346,11,0)&amp;""</f>
        <v>FALSE</v>
      </c>
      <c r="N43" s="293">
        <f t="shared" si="2"/>
        <v>0</v>
      </c>
      <c r="O43" s="263">
        <f t="shared" si="13"/>
        <v>10</v>
      </c>
      <c r="P43" s="263">
        <f t="shared" si="4"/>
        <v>0</v>
      </c>
      <c r="Q43" s="263">
        <f t="shared" si="5"/>
        <v>0</v>
      </c>
      <c r="R43" s="263">
        <f t="shared" si="9"/>
        <v>0</v>
      </c>
      <c r="S43" s="263">
        <f t="shared" si="6"/>
        <v>0</v>
      </c>
      <c r="T43" s="263">
        <f t="shared" si="7"/>
        <v>0</v>
      </c>
      <c r="U43" s="263">
        <f t="shared" si="10"/>
        <v>6</v>
      </c>
      <c r="V43" s="263">
        <f t="shared" si="8"/>
        <v>0</v>
      </c>
    </row>
    <row r="44" spans="1:22" ht="56.95" customHeight="1" x14ac:dyDescent="0.25">
      <c r="A44" s="293" t="str">
        <f>Questions!$A44</f>
        <v>ITAC-13</v>
      </c>
      <c r="B44" s="293" t="str">
        <f t="shared" si="0"/>
        <v>ITAC</v>
      </c>
      <c r="C44" s="293" t="str">
        <f>VLOOKUP($A44,Questions!$A$3:$L$333,2,0)&amp;""</f>
        <v>Have you adopted a technical or legal standard of conformance for the solution?</v>
      </c>
      <c r="D44" s="293" t="str">
        <f>VLOOKUP($A44,Questions!$A$3:$L$333,11,0)&amp;""</f>
        <v/>
      </c>
      <c r="E44" s="293" t="str">
        <f>VLOOKUP($A44,Questions!$A$3:$L$333,12,0)&amp;""</f>
        <v>IT Accessibility</v>
      </c>
      <c r="F44" s="293" t="str">
        <f>VLOOKUP($A44,'Institution Evaluation'!$A$56:$K$346,3,0)&amp;""</f>
        <v>Yes</v>
      </c>
      <c r="G44" s="293" t="str">
        <f>VLOOKUP($A44,'Institution Evaluation'!$A$56:$K$346,7,0)&amp;""</f>
        <v>Yes</v>
      </c>
      <c r="H44" s="293" t="str">
        <f>VLOOKUP($A44,'Institution Evaluation'!$A$56:$K$346,8,0)&amp;""</f>
        <v/>
      </c>
      <c r="I44" s="293" t="str">
        <f>VLOOKUP($A44,'Institution Evaluation'!$A$56:$K$346,9,0)&amp;""</f>
        <v>Standard Importance</v>
      </c>
      <c r="J44" s="293" t="str">
        <f>VLOOKUP($A44,'Institution Evaluation'!$A$56:$K$346,10,0)&amp;""</f>
        <v/>
      </c>
      <c r="K44" s="293">
        <f t="shared" si="1"/>
        <v>10</v>
      </c>
      <c r="L44" s="263">
        <f>IF($E44="Not Scored", "N/A",IF(AND($D44='Auto Responses'!$J$27,$H44=""),"N/A",IF(AND($D44='Auto Responses'!$J$27,$H44='Auto Responses'!$J$7),1,IF(AND($D44='Auto Responses'!$J$27,$H44='Auto Responses'!$J$8),0,IF(OR(AND($F44=$G44,$H44=""),$H44='Auto Responses'!$J$7),1,0)))))</f>
        <v>1</v>
      </c>
      <c r="M44" s="293" t="str">
        <f>VLOOKUP($A44,'Institution Evaluation'!$A$56:$K$346,11,0)&amp;""</f>
        <v>FALSE</v>
      </c>
      <c r="N44" s="293">
        <f t="shared" si="2"/>
        <v>0</v>
      </c>
      <c r="O44" s="263">
        <f t="shared" si="13"/>
        <v>10</v>
      </c>
      <c r="P44" s="263">
        <f t="shared" si="4"/>
        <v>10</v>
      </c>
      <c r="Q44" s="263">
        <f t="shared" si="5"/>
        <v>0</v>
      </c>
      <c r="R44" s="263">
        <f t="shared" si="9"/>
        <v>0</v>
      </c>
      <c r="S44" s="263">
        <f t="shared" si="6"/>
        <v>0</v>
      </c>
      <c r="T44" s="263">
        <f t="shared" si="7"/>
        <v>0</v>
      </c>
      <c r="U44" s="263">
        <f t="shared" si="10"/>
        <v>6</v>
      </c>
      <c r="V44" s="263">
        <f t="shared" si="8"/>
        <v>0</v>
      </c>
    </row>
    <row r="45" spans="1:22" ht="56.95" customHeight="1" x14ac:dyDescent="0.25">
      <c r="A45" s="293" t="str">
        <f>Questions!$A45</f>
        <v>ITAC-14</v>
      </c>
      <c r="B45" s="293" t="str">
        <f t="shared" si="0"/>
        <v>ITAC</v>
      </c>
      <c r="C45" s="293" t="str">
        <f>VLOOKUP($A45,Questions!$A$3:$L$333,2,0)&amp;""</f>
        <v>Can you provide a current, detailed accessibility roadmap with delivery timelines?</v>
      </c>
      <c r="D45" s="293" t="str">
        <f>VLOOKUP($A45,Questions!$A$3:$L$333,11,0)&amp;""</f>
        <v/>
      </c>
      <c r="E45" s="293" t="str">
        <f>VLOOKUP($A45,Questions!$A$3:$L$333,12,0)&amp;""</f>
        <v>IT Accessibility</v>
      </c>
      <c r="F45" s="293" t="str">
        <f>VLOOKUP($A45,'Institution Evaluation'!$A$56:$K$346,3,0)&amp;""</f>
        <v>Yes</v>
      </c>
      <c r="G45" s="293" t="str">
        <f>VLOOKUP($A45,'Institution Evaluation'!$A$56:$K$346,7,0)&amp;""</f>
        <v>Yes</v>
      </c>
      <c r="H45" s="293" t="str">
        <f>VLOOKUP($A45,'Institution Evaluation'!$A$56:$K$346,8,0)&amp;""</f>
        <v/>
      </c>
      <c r="I45" s="293" t="str">
        <f>VLOOKUP($A45,'Institution Evaluation'!$A$56:$K$346,9,0)&amp;""</f>
        <v>Standard Importance</v>
      </c>
      <c r="J45" s="293" t="str">
        <f>VLOOKUP($A45,'Institution Evaluation'!$A$56:$K$346,10,0)&amp;""</f>
        <v/>
      </c>
      <c r="K45" s="293">
        <f t="shared" si="1"/>
        <v>10</v>
      </c>
      <c r="L45" s="263">
        <f>IF($E45="Not Scored", "N/A",IF(AND($D45='Auto Responses'!$J$27,$H45=""),"N/A",IF(AND($D45='Auto Responses'!$J$27,$H45='Auto Responses'!$J$7),1,IF(AND($D45='Auto Responses'!$J$27,$H45='Auto Responses'!$J$8),0,IF(OR(AND($F45=$G45,$H45=""),$H45='Auto Responses'!$J$7),1,0)))))</f>
        <v>1</v>
      </c>
      <c r="M45" s="293" t="str">
        <f>VLOOKUP($A45,'Institution Evaluation'!$A$56:$K$346,11,0)&amp;""</f>
        <v>FALSE</v>
      </c>
      <c r="N45" s="293">
        <f t="shared" si="2"/>
        <v>0</v>
      </c>
      <c r="O45" s="263">
        <f t="shared" si="13"/>
        <v>10</v>
      </c>
      <c r="P45" s="263">
        <f t="shared" si="4"/>
        <v>10</v>
      </c>
      <c r="Q45" s="263">
        <f t="shared" si="5"/>
        <v>0</v>
      </c>
      <c r="R45" s="263">
        <f t="shared" si="9"/>
        <v>0</v>
      </c>
      <c r="S45" s="263">
        <f t="shared" si="6"/>
        <v>0</v>
      </c>
      <c r="T45" s="263">
        <f t="shared" si="7"/>
        <v>0</v>
      </c>
      <c r="U45" s="263">
        <f t="shared" si="10"/>
        <v>6</v>
      </c>
      <c r="V45" s="263">
        <f t="shared" si="8"/>
        <v>0</v>
      </c>
    </row>
    <row r="46" spans="1:22" ht="56.95" customHeight="1" x14ac:dyDescent="0.25">
      <c r="A46" s="293" t="str">
        <f>Questions!$A46</f>
        <v>ITAC-15</v>
      </c>
      <c r="B46" s="293" t="str">
        <f t="shared" si="0"/>
        <v>ITAC</v>
      </c>
      <c r="C46" s="293" t="str">
        <f>VLOOKUP($A46,Questions!$A$3:$L$333,2,0)&amp;""</f>
        <v>Do you expect your staff to maintain a current skill set in IT accessibility?</v>
      </c>
      <c r="D46" s="293" t="str">
        <f>VLOOKUP($A46,Questions!$A$3:$L$333,11,0)&amp;""</f>
        <v/>
      </c>
      <c r="E46" s="293" t="str">
        <f>VLOOKUP($A46,Questions!$A$3:$L$333,12,0)&amp;""</f>
        <v>IT Accessibility</v>
      </c>
      <c r="F46" s="293" t="str">
        <f>VLOOKUP($A46,'Institution Evaluation'!$A$56:$K$346,3,0)&amp;""</f>
        <v>No</v>
      </c>
      <c r="G46" s="293" t="str">
        <f>VLOOKUP($A46,'Institution Evaluation'!$A$56:$K$346,7,0)&amp;""</f>
        <v>Yes</v>
      </c>
      <c r="H46" s="293" t="str">
        <f>VLOOKUP($A46,'Institution Evaluation'!$A$56:$K$346,8,0)&amp;""</f>
        <v/>
      </c>
      <c r="I46" s="293" t="str">
        <f>VLOOKUP($A46,'Institution Evaluation'!$A$56:$K$346,9,0)&amp;""</f>
        <v>Standard Importance</v>
      </c>
      <c r="J46" s="293" t="str">
        <f>VLOOKUP($A46,'Institution Evaluation'!$A$56:$K$346,10,0)&amp;""</f>
        <v/>
      </c>
      <c r="K46" s="293">
        <f t="shared" si="1"/>
        <v>10</v>
      </c>
      <c r="L46" s="263">
        <f>IF($E46="Not Scored", "N/A",IF(AND($D46='Auto Responses'!$J$27,$H46=""),"N/A",IF(AND($D46='Auto Responses'!$J$27,$H46='Auto Responses'!$J$7),1,IF(AND($D46='Auto Responses'!$J$27,$H46='Auto Responses'!$J$8),0,IF(OR(AND($F46=$G46,$H46=""),$H46='Auto Responses'!$J$7),1,0)))))</f>
        <v>0</v>
      </c>
      <c r="M46" s="293" t="str">
        <f>VLOOKUP($A46,'Institution Evaluation'!$A$56:$K$346,11,0)&amp;""</f>
        <v>FALSE</v>
      </c>
      <c r="N46" s="293">
        <f t="shared" si="2"/>
        <v>0</v>
      </c>
      <c r="O46" s="263">
        <f t="shared" si="13"/>
        <v>10</v>
      </c>
      <c r="P46" s="263">
        <f t="shared" si="4"/>
        <v>0</v>
      </c>
      <c r="Q46" s="263">
        <f t="shared" si="5"/>
        <v>0</v>
      </c>
      <c r="R46" s="263">
        <f t="shared" si="9"/>
        <v>0</v>
      </c>
      <c r="S46" s="263">
        <f t="shared" si="6"/>
        <v>0</v>
      </c>
      <c r="T46" s="263">
        <f t="shared" si="7"/>
        <v>0</v>
      </c>
      <c r="U46" s="263">
        <f t="shared" si="10"/>
        <v>6</v>
      </c>
      <c r="V46" s="263">
        <f t="shared" si="8"/>
        <v>0</v>
      </c>
    </row>
    <row r="47" spans="1:22" ht="56.95" customHeight="1" x14ac:dyDescent="0.25">
      <c r="A47" s="293" t="str">
        <f>Questions!$A47</f>
        <v>ITAC-16</v>
      </c>
      <c r="B47" s="293" t="str">
        <f t="shared" si="0"/>
        <v>ITAC</v>
      </c>
      <c r="C47" s="293" t="str">
        <f>VLOOKUP($A47,Questions!$A$3:$L$333,2,0)&amp;""</f>
        <v>Do you have documented processes and procedures for implementing accessibility into your development lifecycle?</v>
      </c>
      <c r="D47" s="293" t="str">
        <f>VLOOKUP($A47,Questions!$A$3:$L$333,11,0)&amp;""</f>
        <v/>
      </c>
      <c r="E47" s="293" t="str">
        <f>VLOOKUP($A47,Questions!$A$3:$L$333,12,0)&amp;""</f>
        <v>IT Accessibility</v>
      </c>
      <c r="F47" s="293" t="str">
        <f>VLOOKUP($A47,'Institution Evaluation'!$A$56:$K$346,3,0)&amp;""</f>
        <v>No</v>
      </c>
      <c r="G47" s="293" t="str">
        <f>VLOOKUP($A47,'Institution Evaluation'!$A$56:$K$346,7,0)&amp;""</f>
        <v>Yes</v>
      </c>
      <c r="H47" s="293" t="str">
        <f>VLOOKUP($A47,'Institution Evaluation'!$A$56:$K$346,8,0)&amp;""</f>
        <v/>
      </c>
      <c r="I47" s="293" t="str">
        <f>VLOOKUP($A47,'Institution Evaluation'!$A$56:$K$346,9,0)&amp;""</f>
        <v>Standard Importance</v>
      </c>
      <c r="J47" s="293" t="str">
        <f>VLOOKUP($A47,'Institution Evaluation'!$A$56:$K$346,10,0)&amp;""</f>
        <v/>
      </c>
      <c r="K47" s="293">
        <f t="shared" si="1"/>
        <v>10</v>
      </c>
      <c r="L47" s="263">
        <f>IF($E47="Not Scored", "N/A",IF(AND($D47='Auto Responses'!$J$27,$H47=""),"N/A",IF(AND($D47='Auto Responses'!$J$27,$H47='Auto Responses'!$J$7),1,IF(AND($D47='Auto Responses'!$J$27,$H47='Auto Responses'!$J$8),0,IF(OR(AND($F47=$G47,$H47=""),$H47='Auto Responses'!$J$7),1,0)))))</f>
        <v>0</v>
      </c>
      <c r="M47" s="293" t="str">
        <f>VLOOKUP($A47,'Institution Evaluation'!$A$56:$K$346,11,0)&amp;""</f>
        <v>FALSE</v>
      </c>
      <c r="N47" s="293">
        <f t="shared" si="2"/>
        <v>0</v>
      </c>
      <c r="O47" s="263">
        <f t="shared" si="13"/>
        <v>10</v>
      </c>
      <c r="P47" s="263">
        <f t="shared" si="4"/>
        <v>0</v>
      </c>
      <c r="Q47" s="263">
        <f t="shared" si="5"/>
        <v>0</v>
      </c>
      <c r="R47" s="263">
        <f t="shared" si="9"/>
        <v>0</v>
      </c>
      <c r="S47" s="263">
        <f t="shared" si="6"/>
        <v>0</v>
      </c>
      <c r="T47" s="263">
        <f t="shared" si="7"/>
        <v>0</v>
      </c>
      <c r="U47" s="263">
        <f t="shared" si="10"/>
        <v>6</v>
      </c>
      <c r="V47" s="263">
        <f t="shared" si="8"/>
        <v>0</v>
      </c>
    </row>
    <row r="48" spans="1:22" ht="56.95" customHeight="1" x14ac:dyDescent="0.25">
      <c r="A48" s="293" t="str">
        <f>Questions!$A48</f>
        <v>ITAC-17</v>
      </c>
      <c r="B48" s="293" t="str">
        <f t="shared" si="0"/>
        <v>ITAC</v>
      </c>
      <c r="C48" s="293" t="str">
        <f>VLOOKUP($A48,Questions!$A$3:$L$333,2,0)&amp;""</f>
        <v>Can all functions of the application or service be performed using only the keyboard?</v>
      </c>
      <c r="D48" s="293" t="str">
        <f>VLOOKUP($A48,Questions!$A$3:$L$333,11,0)&amp;""</f>
        <v/>
      </c>
      <c r="E48" s="293" t="str">
        <f>VLOOKUP($A48,Questions!$A$3:$L$333,12,0)&amp;""</f>
        <v>IT Accessibility</v>
      </c>
      <c r="F48" s="293" t="str">
        <f>VLOOKUP($A48,'Institution Evaluation'!$A$56:$K$346,3,0)&amp;""</f>
        <v>Yes</v>
      </c>
      <c r="G48" s="293" t="str">
        <f>VLOOKUP($A48,'Institution Evaluation'!$A$56:$K$346,7,0)&amp;""</f>
        <v>Yes</v>
      </c>
      <c r="H48" s="293" t="str">
        <f>VLOOKUP($A48,'Institution Evaluation'!$A$56:$K$346,8,0)&amp;""</f>
        <v/>
      </c>
      <c r="I48" s="293" t="str">
        <f>VLOOKUP($A48,'Institution Evaluation'!$A$56:$K$346,9,0)&amp;""</f>
        <v>Standard Importance</v>
      </c>
      <c r="J48" s="293" t="str">
        <f>VLOOKUP($A48,'Institution Evaluation'!$A$56:$K$346,10,0)&amp;""</f>
        <v/>
      </c>
      <c r="K48" s="293">
        <f t="shared" si="1"/>
        <v>10</v>
      </c>
      <c r="L48" s="263">
        <f>IF($E48="Not Scored", "N/A",IF(AND($D48='Auto Responses'!$J$27,$H48=""),"N/A",IF(AND($D48='Auto Responses'!$J$27,$H48='Auto Responses'!$J$7),1,IF(AND($D48='Auto Responses'!$J$27,$H48='Auto Responses'!$J$8),0,IF(OR(AND($F48=$G48,$H48=""),$H48='Auto Responses'!$J$7),1,0)))))</f>
        <v>1</v>
      </c>
      <c r="M48" s="293" t="str">
        <f>VLOOKUP($A48,'Institution Evaluation'!$A$56:$K$346,11,0)&amp;""</f>
        <v>FALSE</v>
      </c>
      <c r="N48" s="293">
        <f t="shared" si="2"/>
        <v>0</v>
      </c>
      <c r="O48" s="263">
        <f t="shared" si="13"/>
        <v>10</v>
      </c>
      <c r="P48" s="263">
        <f t="shared" si="4"/>
        <v>10</v>
      </c>
      <c r="Q48" s="263">
        <f t="shared" si="5"/>
        <v>0</v>
      </c>
      <c r="R48" s="263">
        <f t="shared" si="9"/>
        <v>0</v>
      </c>
      <c r="S48" s="263">
        <f t="shared" si="6"/>
        <v>0</v>
      </c>
      <c r="T48" s="263">
        <f t="shared" si="7"/>
        <v>0</v>
      </c>
      <c r="U48" s="263">
        <f t="shared" si="10"/>
        <v>6</v>
      </c>
      <c r="V48" s="263">
        <f t="shared" si="8"/>
        <v>0</v>
      </c>
    </row>
    <row r="49" spans="1:22" ht="56.95" customHeight="1" x14ac:dyDescent="0.25">
      <c r="A49" s="293" t="str">
        <f>Questions!$A49</f>
        <v>ITAC-18</v>
      </c>
      <c r="B49" s="293" t="str">
        <f t="shared" si="0"/>
        <v>ITAC</v>
      </c>
      <c r="C49" s="293" t="str">
        <f>VLOOKUP($A49,Questions!$A$3:$L$333,2,0)&amp;""</f>
        <v>Does your product rely on activating a special "accessibility mode," a "lite version," or using an alternate interface (including “overlay” or AI-based alternates)  for accessibility purposes?</v>
      </c>
      <c r="D49" s="293" t="str">
        <f>VLOOKUP($A49,Questions!$A$3:$L$333,11,0)&amp;""</f>
        <v/>
      </c>
      <c r="E49" s="293" t="str">
        <f>VLOOKUP($A49,Questions!$A$3:$L$333,12,0)&amp;""</f>
        <v>IT Accessibility</v>
      </c>
      <c r="F49" s="293" t="str">
        <f>VLOOKUP($A49,'Institution Evaluation'!$A$56:$K$346,3,0)&amp;""</f>
        <v>No</v>
      </c>
      <c r="G49" s="293" t="str">
        <f>VLOOKUP($A49,'Institution Evaluation'!$A$56:$K$346,7,0)&amp;""</f>
        <v>No</v>
      </c>
      <c r="H49" s="293" t="str">
        <f>VLOOKUP($A49,'Institution Evaluation'!$A$56:$K$346,8,0)&amp;""</f>
        <v/>
      </c>
      <c r="I49" s="293" t="str">
        <f>VLOOKUP($A49,'Institution Evaluation'!$A$56:$K$346,9,0)&amp;""</f>
        <v>Standard Importance</v>
      </c>
      <c r="J49" s="293" t="str">
        <f>VLOOKUP($A49,'Institution Evaluation'!$A$56:$K$346,10,0)&amp;""</f>
        <v/>
      </c>
      <c r="K49" s="293">
        <f t="shared" si="1"/>
        <v>10</v>
      </c>
      <c r="L49" s="263">
        <f>IF($E49="Not Scored", "N/A",IF(AND($D49='Auto Responses'!$J$27,$H49=""),"N/A",IF(AND($D49='Auto Responses'!$J$27,$H49='Auto Responses'!$J$7),1,IF(AND($D49='Auto Responses'!$J$27,$H49='Auto Responses'!$J$8),0,IF(OR(AND($F49=$G49,$H49=""),$H49='Auto Responses'!$J$7),1,0)))))</f>
        <v>1</v>
      </c>
      <c r="M49" s="293" t="str">
        <f>VLOOKUP($A49,'Institution Evaluation'!$A$56:$K$346,11,0)&amp;""</f>
        <v>FALSE</v>
      </c>
      <c r="N49" s="293">
        <f t="shared" si="2"/>
        <v>0</v>
      </c>
      <c r="O49" s="263">
        <f t="shared" si="13"/>
        <v>10</v>
      </c>
      <c r="P49" s="263">
        <f t="shared" si="4"/>
        <v>10</v>
      </c>
      <c r="Q49" s="263">
        <f t="shared" si="5"/>
        <v>0</v>
      </c>
      <c r="R49" s="263">
        <f t="shared" si="9"/>
        <v>0</v>
      </c>
      <c r="S49" s="263">
        <f t="shared" si="6"/>
        <v>0</v>
      </c>
      <c r="T49" s="263">
        <f t="shared" si="7"/>
        <v>0</v>
      </c>
      <c r="U49" s="263">
        <f t="shared" si="10"/>
        <v>6</v>
      </c>
      <c r="V49" s="263">
        <f t="shared" si="8"/>
        <v>0</v>
      </c>
    </row>
    <row r="50" spans="1:22" ht="56.95" customHeight="1" x14ac:dyDescent="0.25">
      <c r="A50" s="293" t="str">
        <f>Questions!$A51</f>
        <v>THRD-02</v>
      </c>
      <c r="B50" s="293" t="str">
        <f t="shared" si="0"/>
        <v>THRD</v>
      </c>
      <c r="C50" s="293" t="str">
        <f>VLOOKUP($A50,Questions!$A$3:$L$333,2,0)&amp;""</f>
        <v>Do you have contractual language in place with third parties governing access to institutional data?*</v>
      </c>
      <c r="D50" s="293" t="str">
        <f>VLOOKUP($A50,Questions!$A$3:$L$333,11,0)&amp;""</f>
        <v/>
      </c>
      <c r="E50" s="293" t="str">
        <f>VLOOKUP($A50,Questions!$A$3:$L$333,12,0)&amp;""</f>
        <v>Organization</v>
      </c>
      <c r="F50" s="293" t="str">
        <f>VLOOKUP($A50,'Institution Evaluation'!$A$56:$K$346,3,0)&amp;""</f>
        <v>Yes</v>
      </c>
      <c r="G50" s="293" t="str">
        <f>VLOOKUP($A50,'Institution Evaluation'!$A$56:$K$346,7,0)&amp;""</f>
        <v>Yes</v>
      </c>
      <c r="H50" s="293" t="str">
        <f>VLOOKUP($A50,'Institution Evaluation'!$A$56:$K$346,8,0)&amp;""</f>
        <v/>
      </c>
      <c r="I50" s="293" t="str">
        <f>VLOOKUP($A50,'Institution Evaluation'!$A$56:$K$346,9,0)&amp;""</f>
        <v>Critical Importance</v>
      </c>
      <c r="J50" s="293" t="str">
        <f>VLOOKUP($A50,'Institution Evaluation'!$A$56:$K$346,10,0)&amp;""</f>
        <v/>
      </c>
      <c r="K50" s="293">
        <f t="shared" si="1"/>
        <v>20</v>
      </c>
      <c r="L50" s="263">
        <f>IF($E50="Not Scored", "N/A",IF(AND($D50='Auto Responses'!$J$27,$H50=""),"N/A",IF(AND($D50='Auto Responses'!$J$27,$H50='Auto Responses'!$J$7),1,IF(AND($D50='Auto Responses'!$J$27,$H50='Auto Responses'!$J$8),0,IF(OR(AND($F50=$G50,$H50=""),$H50='Auto Responses'!$J$7),1,0)))))</f>
        <v>1</v>
      </c>
      <c r="M50" s="293" t="str">
        <f>VLOOKUP($A50,'Institution Evaluation'!$A$56:$K$346,11,0)&amp;""</f>
        <v>FALSE</v>
      </c>
      <c r="N50" s="293">
        <f t="shared" si="2"/>
        <v>1</v>
      </c>
      <c r="O50" s="263">
        <f>IF(OR($E50="Not Scored",$F50="N/A"),"N/A",IF($J50="",$K50,IF($J50="Minor Importance",5,IF($J50="Standard Importance",10,IF($J50="Critical Importance",20,0)))))</f>
        <v>20</v>
      </c>
      <c r="P50" s="263">
        <f t="shared" si="4"/>
        <v>20</v>
      </c>
      <c r="Q50" s="263">
        <f t="shared" si="5"/>
        <v>0</v>
      </c>
      <c r="R50" s="263">
        <f t="shared" si="9"/>
        <v>0</v>
      </c>
      <c r="S50" s="263">
        <f t="shared" si="6"/>
        <v>0</v>
      </c>
      <c r="T50" s="263">
        <f t="shared" si="7"/>
        <v>1</v>
      </c>
      <c r="U50" s="263">
        <f t="shared" si="10"/>
        <v>7</v>
      </c>
      <c r="V50" s="263">
        <f t="shared" si="8"/>
        <v>7</v>
      </c>
    </row>
    <row r="51" spans="1:22" ht="56.95" customHeight="1" x14ac:dyDescent="0.25">
      <c r="A51" s="293" t="str">
        <f>Questions!$A50</f>
        <v>THRD-01</v>
      </c>
      <c r="B51" s="293" t="str">
        <f t="shared" si="0"/>
        <v>THRD</v>
      </c>
      <c r="C51" s="293" t="str">
        <f>VLOOKUP($A51,Questions!$A$3:$L$333,2,0)&amp;""</f>
        <v>Do you perform security assessments of third-party companies with which you share data (e.g., hosting providers, cloud services, PaaS, IaaS, SaaS)?*</v>
      </c>
      <c r="D51" s="293" t="str">
        <f>VLOOKUP($A51,Questions!$A$3:$L$333,11,0)&amp;""</f>
        <v/>
      </c>
      <c r="E51" s="293" t="str">
        <f>VLOOKUP($A51,Questions!$A$3:$L$333,12,0)&amp;""</f>
        <v>Organization</v>
      </c>
      <c r="F51" s="293" t="str">
        <f>VLOOKUP($A51,'Institution Evaluation'!$A$56:$K$346,3,0)&amp;""</f>
        <v>Yes</v>
      </c>
      <c r="G51" s="293" t="str">
        <f>VLOOKUP($A51,'Institution Evaluation'!$A$56:$K$346,7,0)&amp;""</f>
        <v>Yes</v>
      </c>
      <c r="H51" s="293" t="str">
        <f>VLOOKUP($A51,'Institution Evaluation'!$A$56:$K$346,8,0)&amp;""</f>
        <v/>
      </c>
      <c r="I51" s="293" t="str">
        <f>VLOOKUP($A51,'Institution Evaluation'!$A$56:$K$346,9,0)&amp;""</f>
        <v>Critical Importance</v>
      </c>
      <c r="J51" s="293" t="str">
        <f>VLOOKUP($A51,'Institution Evaluation'!$A$56:$K$346,10,0)&amp;""</f>
        <v/>
      </c>
      <c r="K51" s="293">
        <f t="shared" si="1"/>
        <v>20</v>
      </c>
      <c r="L51" s="263">
        <f>IF($E51="Not Scored", "N/A",IF(AND($D51='Auto Responses'!$J$27,$H51=""),"N/A",IF(AND($D51='Auto Responses'!$J$27,$H51='Auto Responses'!$J$7),1,IF(AND($D51='Auto Responses'!$J$27,$H51='Auto Responses'!$J$8),0,IF(OR(AND($F51=$G51,$H51=""),$H51='Auto Responses'!$J$7),1,0)))))</f>
        <v>1</v>
      </c>
      <c r="M51" s="293" t="str">
        <f>VLOOKUP($A51,'Institution Evaluation'!$A$56:$K$346,11,0)&amp;""</f>
        <v>FALSE</v>
      </c>
      <c r="N51" s="293">
        <f t="shared" si="2"/>
        <v>1</v>
      </c>
      <c r="O51" s="263">
        <f>IF(OR($E51="Not Scored",$F51="N/A"),"N/A",IF($J51="",$K51,IF($J51="Minor Importance",5,IF($J51="Standard Importance",10,IF($J51="Critical Importance",20,0)))))</f>
        <v>20</v>
      </c>
      <c r="P51" s="263">
        <f t="shared" si="4"/>
        <v>20</v>
      </c>
      <c r="Q51" s="263">
        <f t="shared" si="5"/>
        <v>0</v>
      </c>
      <c r="R51" s="263">
        <f t="shared" si="9"/>
        <v>0</v>
      </c>
      <c r="S51" s="263">
        <f t="shared" si="6"/>
        <v>0</v>
      </c>
      <c r="T51" s="263">
        <f t="shared" si="7"/>
        <v>1</v>
      </c>
      <c r="U51" s="263">
        <f t="shared" si="10"/>
        <v>8</v>
      </c>
      <c r="V51" s="263">
        <f t="shared" si="8"/>
        <v>8</v>
      </c>
    </row>
    <row r="52" spans="1:22" ht="56.95" customHeight="1" x14ac:dyDescent="0.25">
      <c r="A52" s="293" t="str">
        <f>Questions!$A52</f>
        <v>THRD-03</v>
      </c>
      <c r="B52" s="293" t="str">
        <f t="shared" si="0"/>
        <v>THRD</v>
      </c>
      <c r="C52" s="293" t="str">
        <f>VLOOKUP($A52,Questions!$A$3:$L$333,2,0)&amp;""</f>
        <v>Do the contracts in place with these third parties address liability in the event of a data breach?*</v>
      </c>
      <c r="D52" s="293" t="str">
        <f>VLOOKUP($A52,Questions!$A$3:$L$333,11,0)&amp;""</f>
        <v/>
      </c>
      <c r="E52" s="293" t="str">
        <f>VLOOKUP($A52,Questions!$A$3:$L$333,12,0)&amp;""</f>
        <v>Organization</v>
      </c>
      <c r="F52" s="293" t="str">
        <f>VLOOKUP($A52,'Institution Evaluation'!$A$56:$K$346,3,0)&amp;""</f>
        <v>Yes</v>
      </c>
      <c r="G52" s="293" t="str">
        <f>VLOOKUP($A52,'Institution Evaluation'!$A$56:$K$346,7,0)&amp;""</f>
        <v>Yes</v>
      </c>
      <c r="H52" s="293" t="str">
        <f>VLOOKUP($A52,'Institution Evaluation'!$A$56:$K$346,8,0)&amp;""</f>
        <v/>
      </c>
      <c r="I52" s="293" t="str">
        <f>VLOOKUP($A52,'Institution Evaluation'!$A$56:$K$346,9,0)&amp;""</f>
        <v>Critical Importance</v>
      </c>
      <c r="J52" s="293" t="str">
        <f>VLOOKUP($A52,'Institution Evaluation'!$A$56:$K$346,10,0)&amp;""</f>
        <v/>
      </c>
      <c r="K52" s="293">
        <f t="shared" si="1"/>
        <v>20</v>
      </c>
      <c r="L52" s="263">
        <f>IF($E52="Not Scored", "N/A",IF(AND($D52='Auto Responses'!$J$27,$H52=""),"N/A",IF(AND($D52='Auto Responses'!$J$27,$H52='Auto Responses'!$J$7),1,IF(AND($D52='Auto Responses'!$J$27,$H52='Auto Responses'!$J$8),0,IF(OR(AND($F52=$G52,$H52=""),$H52='Auto Responses'!$J$7),1,0)))))</f>
        <v>1</v>
      </c>
      <c r="M52" s="293" t="str">
        <f>VLOOKUP($A52,'Institution Evaluation'!$A$56:$K$346,11,0)&amp;""</f>
        <v>FALSE</v>
      </c>
      <c r="N52" s="293">
        <f t="shared" si="2"/>
        <v>1</v>
      </c>
      <c r="O52" s="263">
        <f>IF(OR($E52="Not Scored",$F52="N/A"),"N/A",IF($J52="",$K52,IF($J52="Minor Importance",5,IF($J52="Standard Importance",10,IF($J52="Critical Importance",20,0)))))</f>
        <v>20</v>
      </c>
      <c r="P52" s="263">
        <f t="shared" si="4"/>
        <v>20</v>
      </c>
      <c r="Q52" s="263">
        <f t="shared" si="5"/>
        <v>0</v>
      </c>
      <c r="R52" s="263">
        <f t="shared" si="9"/>
        <v>0</v>
      </c>
      <c r="S52" s="263">
        <f t="shared" si="6"/>
        <v>0</v>
      </c>
      <c r="T52" s="263">
        <f t="shared" si="7"/>
        <v>1</v>
      </c>
      <c r="U52" s="263">
        <f t="shared" si="10"/>
        <v>9</v>
      </c>
      <c r="V52" s="263">
        <f t="shared" si="8"/>
        <v>9</v>
      </c>
    </row>
    <row r="53" spans="1:22" ht="56.95" customHeight="1" x14ac:dyDescent="0.25">
      <c r="A53" s="293" t="str">
        <f>Questions!$A53</f>
        <v>THRD-04</v>
      </c>
      <c r="B53" s="293" t="str">
        <f t="shared" si="0"/>
        <v>THRD</v>
      </c>
      <c r="C53" s="293" t="str">
        <f>VLOOKUP($A53,Questions!$A$3:$L$333,2,0)&amp;""</f>
        <v>Do you have an implemented third-party management strategy?*</v>
      </c>
      <c r="D53" s="293" t="str">
        <f>VLOOKUP($A53,Questions!$A$3:$L$333,11,0)&amp;""</f>
        <v/>
      </c>
      <c r="E53" s="293" t="str">
        <f>VLOOKUP($A53,Questions!$A$3:$L$333,12,0)&amp;""</f>
        <v>Organization</v>
      </c>
      <c r="F53" s="293" t="str">
        <f>VLOOKUP($A53,'Institution Evaluation'!$A$56:$K$346,3,0)&amp;""</f>
        <v>Yes</v>
      </c>
      <c r="G53" s="293" t="str">
        <f>VLOOKUP($A53,'Institution Evaluation'!$A$56:$K$346,7,0)&amp;""</f>
        <v>Yes</v>
      </c>
      <c r="H53" s="293" t="str">
        <f>VLOOKUP($A53,'Institution Evaluation'!$A$56:$K$346,8,0)&amp;""</f>
        <v/>
      </c>
      <c r="I53" s="293" t="str">
        <f>VLOOKUP($A53,'Institution Evaluation'!$A$56:$K$346,9,0)&amp;""</f>
        <v>Critical Importance</v>
      </c>
      <c r="J53" s="293" t="str">
        <f>VLOOKUP($A53,'Institution Evaluation'!$A$56:$K$346,10,0)&amp;""</f>
        <v/>
      </c>
      <c r="K53" s="293">
        <f t="shared" si="1"/>
        <v>20</v>
      </c>
      <c r="L53" s="263">
        <f>IF($E53="Not Scored", "N/A",IF(AND($D53='Auto Responses'!$J$27,$H53=""),"N/A",IF(AND($D53='Auto Responses'!$J$27,$H53='Auto Responses'!$J$7),1,IF(AND($D53='Auto Responses'!$J$27,$H53='Auto Responses'!$J$8),0,IF(OR(AND($F53=$G53,$H53=""),$H53='Auto Responses'!$J$7),1,0)))))</f>
        <v>1</v>
      </c>
      <c r="M53" s="293" t="str">
        <f>VLOOKUP($A53,'Institution Evaluation'!$A$56:$K$346,11,0)&amp;""</f>
        <v>FALSE</v>
      </c>
      <c r="N53" s="293">
        <f t="shared" si="2"/>
        <v>1</v>
      </c>
      <c r="O53" s="263">
        <f>IF(OR($E53="Not Scored",$F53="N/A"),"N/A",IF($J53="",$K53,IF($J53="Minor Importance",5,IF($J53="Standard Importance",10,IF($J53="Critical Importance",20,0)))))</f>
        <v>20</v>
      </c>
      <c r="P53" s="263">
        <f t="shared" si="4"/>
        <v>20</v>
      </c>
      <c r="Q53" s="263">
        <f t="shared" si="5"/>
        <v>0</v>
      </c>
      <c r="R53" s="263">
        <f t="shared" si="9"/>
        <v>0</v>
      </c>
      <c r="S53" s="263">
        <f t="shared" si="6"/>
        <v>0</v>
      </c>
      <c r="T53" s="263">
        <f t="shared" si="7"/>
        <v>1</v>
      </c>
      <c r="U53" s="263">
        <f t="shared" si="10"/>
        <v>10</v>
      </c>
      <c r="V53" s="263">
        <f t="shared" si="8"/>
        <v>10</v>
      </c>
    </row>
    <row r="54" spans="1:22" ht="56.95" customHeight="1" x14ac:dyDescent="0.25">
      <c r="A54" s="293" t="str">
        <f>Questions!$A54</f>
        <v>THRD-05</v>
      </c>
      <c r="B54" s="293" t="str">
        <f t="shared" si="0"/>
        <v>THRD</v>
      </c>
      <c r="C54" s="293" t="str">
        <f>VLOOKUP($A54,Questions!$A$3:$L$333,2,0)&amp;""</f>
        <v>Do you have a process and implemented procedures for managing your hardware supply chain (e.g., telecommunications equipment, export licensing, computing devices)?</v>
      </c>
      <c r="D54" s="293" t="str">
        <f>VLOOKUP($A54,Questions!$A$3:$L$333,11,0)&amp;""</f>
        <v/>
      </c>
      <c r="E54" s="293" t="str">
        <f>VLOOKUP($A54,Questions!$A$3:$L$333,12,0)&amp;""</f>
        <v>Organization</v>
      </c>
      <c r="F54" s="293" t="str">
        <f>VLOOKUP($A54,'Institution Evaluation'!$A$56:$K$346,3,0)&amp;""</f>
        <v>Yes</v>
      </c>
      <c r="G54" s="293" t="str">
        <f>VLOOKUP($A54,'Institution Evaluation'!$A$56:$K$346,7,0)&amp;""</f>
        <v>Yes</v>
      </c>
      <c r="H54" s="293" t="str">
        <f>VLOOKUP($A54,'Institution Evaluation'!$A$56:$K$346,8,0)&amp;""</f>
        <v/>
      </c>
      <c r="I54" s="293" t="str">
        <f>VLOOKUP($A54,'Institution Evaluation'!$A$56:$K$346,9,0)&amp;""</f>
        <v>Standard Importance</v>
      </c>
      <c r="J54" s="293" t="str">
        <f>VLOOKUP($A54,'Institution Evaluation'!$A$56:$K$346,10,0)&amp;""</f>
        <v/>
      </c>
      <c r="K54" s="293">
        <f t="shared" si="1"/>
        <v>10</v>
      </c>
      <c r="L54" s="263">
        <f>IF($E54="Not Scored", "N/A",IF(AND($D54='Auto Responses'!$J$27,$H54=""),"N/A",IF(AND($D54='Auto Responses'!$J$27,$H54='Auto Responses'!$J$7),1,IF(AND($D54='Auto Responses'!$J$27,$H54='Auto Responses'!$J$8),0,IF(OR(AND($F54=$G54,$H54=""),$H54='Auto Responses'!$J$7),1,0)))))</f>
        <v>1</v>
      </c>
      <c r="M54" s="293" t="str">
        <f>VLOOKUP($A54,'Institution Evaluation'!$A$56:$K$346,11,0)&amp;""</f>
        <v>FALSE</v>
      </c>
      <c r="N54" s="293">
        <f t="shared" si="2"/>
        <v>0</v>
      </c>
      <c r="O54" s="263">
        <f>IF(OR($E54="Not Scored",$F54="N/A"),"N/A",IF($J54="",$K54,IF($J54="Minor Importance",5,IF($J54="Standard Importance",10,IF($J54="Critical Importance",20,0)))))</f>
        <v>10</v>
      </c>
      <c r="P54" s="263">
        <f t="shared" si="4"/>
        <v>10</v>
      </c>
      <c r="Q54" s="263">
        <f t="shared" si="5"/>
        <v>0</v>
      </c>
      <c r="R54" s="263">
        <f t="shared" si="9"/>
        <v>0</v>
      </c>
      <c r="S54" s="263">
        <f t="shared" si="6"/>
        <v>0</v>
      </c>
      <c r="T54" s="263">
        <f t="shared" si="7"/>
        <v>0</v>
      </c>
      <c r="U54" s="263">
        <f t="shared" si="10"/>
        <v>10</v>
      </c>
      <c r="V54" s="263">
        <f t="shared" si="8"/>
        <v>0</v>
      </c>
    </row>
    <row r="55" spans="1:22" ht="56.95" customHeight="1" x14ac:dyDescent="0.25">
      <c r="A55" s="293" t="str">
        <f>Questions!$A55</f>
        <v>CONS-01</v>
      </c>
      <c r="B55" s="293" t="str">
        <f t="shared" si="0"/>
        <v>CONS</v>
      </c>
      <c r="C55" s="293" t="str">
        <f>VLOOKUP($A55,Questions!$A$3:$L$333,2,0)&amp;""</f>
        <v>Will the consultant require access to the institution's network resources?*</v>
      </c>
      <c r="D55" s="293" t="str">
        <f>VLOOKUP($A55,Questions!$A$3:$L$333,11,0)&amp;""</f>
        <v/>
      </c>
      <c r="E55" s="293" t="str">
        <f>VLOOKUP($A55,Questions!$A$3:$L$333,12,0)&amp;""</f>
        <v>Case-Specific</v>
      </c>
      <c r="F55" s="293" t="str">
        <f>VLOOKUP($A55,'Institution Evaluation'!$A$56:$K$346,3,0)&amp;""</f>
        <v/>
      </c>
      <c r="G55" s="293" t="str">
        <f>VLOOKUP($A55,'Institution Evaluation'!$A$56:$K$346,7,0)&amp;""</f>
        <v>No</v>
      </c>
      <c r="H55" s="293" t="str">
        <f>VLOOKUP($A55,'Institution Evaluation'!$A$56:$K$346,8,0)&amp;""</f>
        <v/>
      </c>
      <c r="I55" s="293" t="str">
        <f>VLOOKUP($A55,'Institution Evaluation'!$A$56:$K$346,9,0)&amp;""</f>
        <v>Critical Importance</v>
      </c>
      <c r="J55" s="293" t="str">
        <f>VLOOKUP($A55,'Institution Evaluation'!$A$56:$K$346,10,0)&amp;""</f>
        <v/>
      </c>
      <c r="K55" s="293">
        <f t="shared" si="1"/>
        <v>20</v>
      </c>
      <c r="L55" s="263">
        <f>IF($E55="Not Scored", "N/A",IF(AND($D55='Auto Responses'!$J$27,$H55=""),"N/A",IF(AND($D55='Auto Responses'!$J$27,$H55='Auto Responses'!$J$7),1,IF(AND($D55='Auto Responses'!$J$27,$H55='Auto Responses'!$J$8),0,IF(OR(AND($F55=$G55,$H55=""),$H55='Auto Responses'!$J$7),1,0)))))</f>
        <v>0</v>
      </c>
      <c r="M55" s="293" t="str">
        <f>VLOOKUP($A55,'Institution Evaluation'!$A$56:$K$346,11,0)&amp;""</f>
        <v>FALSE</v>
      </c>
      <c r="N55" s="293">
        <f t="shared" si="2"/>
        <v>1</v>
      </c>
      <c r="O55" s="263" t="str">
        <f t="shared" ref="O55:O63" si="14">IF(OR($F$19="No",$E55="Not Scored",$F55="N/A"),"N/A",IF($J55="",$K55,IF($J55="Minor Importance",5,IF($J55="Standard Importance",10,IF($J55="Critical Importance",20,0)))))</f>
        <v>N/A</v>
      </c>
      <c r="P55" s="263" t="str">
        <f t="shared" si="4"/>
        <v>N/A</v>
      </c>
      <c r="Q55" s="263">
        <f t="shared" si="5"/>
        <v>0</v>
      </c>
      <c r="R55" s="263">
        <f t="shared" si="9"/>
        <v>0</v>
      </c>
      <c r="S55" s="263">
        <f t="shared" si="6"/>
        <v>0</v>
      </c>
      <c r="T55" s="263">
        <f t="shared" si="7"/>
        <v>1</v>
      </c>
      <c r="U55" s="263">
        <f t="shared" si="10"/>
        <v>11</v>
      </c>
      <c r="V55" s="263">
        <f t="shared" si="8"/>
        <v>11</v>
      </c>
    </row>
    <row r="56" spans="1:22" ht="56.95" customHeight="1" x14ac:dyDescent="0.25">
      <c r="A56" s="293" t="str">
        <f>Questions!$A56</f>
        <v>CONS-02</v>
      </c>
      <c r="B56" s="293" t="str">
        <f t="shared" si="0"/>
        <v>CONS</v>
      </c>
      <c r="C56" s="293" t="str">
        <f>VLOOKUP($A56,Questions!$A$3:$L$333,2,0)&amp;""</f>
        <v>Has the consultant received training on (sensitive, HIPAA, PCI, etc.) data handling?*</v>
      </c>
      <c r="D56" s="293" t="str">
        <f>VLOOKUP($A56,Questions!$A$3:$L$333,11,0)&amp;""</f>
        <v/>
      </c>
      <c r="E56" s="293" t="str">
        <f>VLOOKUP($A56,Questions!$A$3:$L$333,12,0)&amp;""</f>
        <v>Case-Specific</v>
      </c>
      <c r="F56" s="293" t="str">
        <f>VLOOKUP($A56,'Institution Evaluation'!$A$56:$K$346,3,0)&amp;""</f>
        <v/>
      </c>
      <c r="G56" s="293" t="str">
        <f>VLOOKUP($A56,'Institution Evaluation'!$A$56:$K$346,7,0)&amp;""</f>
        <v>Yes</v>
      </c>
      <c r="H56" s="293" t="str">
        <f>VLOOKUP($A56,'Institution Evaluation'!$A$56:$K$346,8,0)&amp;""</f>
        <v/>
      </c>
      <c r="I56" s="293" t="str">
        <f>VLOOKUP($A56,'Institution Evaluation'!$A$56:$K$346,9,0)&amp;""</f>
        <v>Critical Importance</v>
      </c>
      <c r="J56" s="293" t="str">
        <f>VLOOKUP($A56,'Institution Evaluation'!$A$56:$K$346,10,0)&amp;""</f>
        <v/>
      </c>
      <c r="K56" s="293">
        <f t="shared" si="1"/>
        <v>20</v>
      </c>
      <c r="L56" s="263">
        <f>IF($E56="Not Scored", "N/A",IF(AND($D56='Auto Responses'!$J$27,$H56=""),"N/A",IF(AND($D56='Auto Responses'!$J$27,$H56='Auto Responses'!$J$7),1,IF(AND($D56='Auto Responses'!$J$27,$H56='Auto Responses'!$J$8),0,IF(OR(AND($F56=$G56,$H56=""),$H56='Auto Responses'!$J$7),1,0)))))</f>
        <v>0</v>
      </c>
      <c r="M56" s="293" t="str">
        <f>VLOOKUP($A56,'Institution Evaluation'!$A$56:$K$346,11,0)&amp;""</f>
        <v>FALSE</v>
      </c>
      <c r="N56" s="293">
        <f t="shared" si="2"/>
        <v>1</v>
      </c>
      <c r="O56" s="263" t="str">
        <f t="shared" si="14"/>
        <v>N/A</v>
      </c>
      <c r="P56" s="263" t="str">
        <f t="shared" si="4"/>
        <v>N/A</v>
      </c>
      <c r="Q56" s="263">
        <f t="shared" si="5"/>
        <v>0</v>
      </c>
      <c r="R56" s="263">
        <f t="shared" si="9"/>
        <v>0</v>
      </c>
      <c r="S56" s="263">
        <f t="shared" si="6"/>
        <v>0</v>
      </c>
      <c r="T56" s="263">
        <f t="shared" si="7"/>
        <v>1</v>
      </c>
      <c r="U56" s="263">
        <f t="shared" si="10"/>
        <v>12</v>
      </c>
      <c r="V56" s="263">
        <f t="shared" si="8"/>
        <v>12</v>
      </c>
    </row>
    <row r="57" spans="1:22" ht="56.95" customHeight="1" x14ac:dyDescent="0.25">
      <c r="A57" s="293" t="str">
        <f>Questions!$A57</f>
        <v>CONS-03</v>
      </c>
      <c r="B57" s="293" t="str">
        <f t="shared" si="0"/>
        <v>CONS</v>
      </c>
      <c r="C57" s="293" t="str">
        <f>VLOOKUP($A57,Questions!$A$3:$L$333,2,0)&amp;""</f>
        <v>Is the data encrypted (at rest) while in the consultant's possession?*</v>
      </c>
      <c r="D57" s="293" t="str">
        <f>VLOOKUP($A57,Questions!$A$3:$L$333,11,0)&amp;""</f>
        <v/>
      </c>
      <c r="E57" s="293" t="str">
        <f>VLOOKUP($A57,Questions!$A$3:$L$333,12,0)&amp;""</f>
        <v>Case-Specific</v>
      </c>
      <c r="F57" s="293" t="str">
        <f>VLOOKUP($A57,'Institution Evaluation'!$A$56:$K$346,3,0)&amp;""</f>
        <v/>
      </c>
      <c r="G57" s="293" t="str">
        <f>VLOOKUP($A57,'Institution Evaluation'!$A$56:$K$346,7,0)&amp;""</f>
        <v>Yes</v>
      </c>
      <c r="H57" s="293" t="str">
        <f>VLOOKUP($A57,'Institution Evaluation'!$A$56:$K$346,8,0)&amp;""</f>
        <v/>
      </c>
      <c r="I57" s="293" t="str">
        <f>VLOOKUP($A57,'Institution Evaluation'!$A$56:$K$346,9,0)&amp;""</f>
        <v>Critical Importance</v>
      </c>
      <c r="J57" s="293" t="str">
        <f>VLOOKUP($A57,'Institution Evaluation'!$A$56:$K$346,10,0)&amp;""</f>
        <v/>
      </c>
      <c r="K57" s="293">
        <f t="shared" si="1"/>
        <v>20</v>
      </c>
      <c r="L57" s="263">
        <f>IF($E57="Not Scored", "N/A",IF(AND($D57='Auto Responses'!$J$27,$H57=""),"N/A",IF(AND($D57='Auto Responses'!$J$27,$H57='Auto Responses'!$J$7),1,IF(AND($D57='Auto Responses'!$J$27,$H57='Auto Responses'!$J$8),0,IF(OR(AND($F57=$G57,$H57=""),$H57='Auto Responses'!$J$7),1,0)))))</f>
        <v>0</v>
      </c>
      <c r="M57" s="293" t="str">
        <f>VLOOKUP($A57,'Institution Evaluation'!$A$56:$K$346,11,0)&amp;""</f>
        <v>FALSE</v>
      </c>
      <c r="N57" s="293">
        <f t="shared" si="2"/>
        <v>1</v>
      </c>
      <c r="O57" s="263" t="str">
        <f t="shared" si="14"/>
        <v>N/A</v>
      </c>
      <c r="P57" s="263" t="str">
        <f t="shared" si="4"/>
        <v>N/A</v>
      </c>
      <c r="Q57" s="263">
        <f t="shared" si="5"/>
        <v>0</v>
      </c>
      <c r="R57" s="263">
        <f t="shared" si="9"/>
        <v>0</v>
      </c>
      <c r="S57" s="263">
        <f t="shared" si="6"/>
        <v>0</v>
      </c>
      <c r="T57" s="263">
        <f t="shared" si="7"/>
        <v>1</v>
      </c>
      <c r="U57" s="263">
        <f t="shared" si="10"/>
        <v>13</v>
      </c>
      <c r="V57" s="263">
        <f t="shared" si="8"/>
        <v>13</v>
      </c>
    </row>
    <row r="58" spans="1:22" ht="56.95" customHeight="1" x14ac:dyDescent="0.25">
      <c r="A58" s="293" t="str">
        <f>Questions!$A58</f>
        <v>CONS-04</v>
      </c>
      <c r="B58" s="293" t="str">
        <f t="shared" si="0"/>
        <v>CONS</v>
      </c>
      <c r="C58" s="293" t="str">
        <f>VLOOKUP($A58,Questions!$A$3:$L$333,2,0)&amp;""</f>
        <v>Can access be restricted based on source IP address?*</v>
      </c>
      <c r="D58" s="293" t="str">
        <f>VLOOKUP($A58,Questions!$A$3:$L$333,11,0)&amp;""</f>
        <v/>
      </c>
      <c r="E58" s="293" t="str">
        <f>VLOOKUP($A58,Questions!$A$3:$L$333,12,0)&amp;""</f>
        <v>Case-Specific</v>
      </c>
      <c r="F58" s="293" t="str">
        <f>VLOOKUP($A58,'Institution Evaluation'!$A$56:$K$346,3,0)&amp;""</f>
        <v/>
      </c>
      <c r="G58" s="293" t="str">
        <f>VLOOKUP($A58,'Institution Evaluation'!$A$56:$K$346,7,0)&amp;""</f>
        <v>Yes</v>
      </c>
      <c r="H58" s="293" t="str">
        <f>VLOOKUP($A58,'Institution Evaluation'!$A$56:$K$346,8,0)&amp;""</f>
        <v/>
      </c>
      <c r="I58" s="293" t="str">
        <f>VLOOKUP($A58,'Institution Evaluation'!$A$56:$K$346,9,0)&amp;""</f>
        <v>Critical Importance</v>
      </c>
      <c r="J58" s="293" t="str">
        <f>VLOOKUP($A58,'Institution Evaluation'!$A$56:$K$346,10,0)&amp;""</f>
        <v/>
      </c>
      <c r="K58" s="293">
        <f t="shared" si="1"/>
        <v>20</v>
      </c>
      <c r="L58" s="263">
        <f>IF($E58="Not Scored", "N/A",IF(AND($D58='Auto Responses'!$J$27,$H58=""),"N/A",IF(AND($D58='Auto Responses'!$J$27,$H58='Auto Responses'!$J$7),1,IF(AND($D58='Auto Responses'!$J$27,$H58='Auto Responses'!$J$8),0,IF(OR(AND($F58=$G58,$H58=""),$H58='Auto Responses'!$J$7),1,0)))))</f>
        <v>0</v>
      </c>
      <c r="M58" s="293" t="str">
        <f>VLOOKUP($A58,'Institution Evaluation'!$A$56:$K$346,11,0)&amp;""</f>
        <v>FALSE</v>
      </c>
      <c r="N58" s="293">
        <f t="shared" si="2"/>
        <v>1</v>
      </c>
      <c r="O58" s="263" t="str">
        <f t="shared" si="14"/>
        <v>N/A</v>
      </c>
      <c r="P58" s="263" t="str">
        <f t="shared" si="4"/>
        <v>N/A</v>
      </c>
      <c r="Q58" s="263">
        <f t="shared" si="5"/>
        <v>0</v>
      </c>
      <c r="R58" s="263">
        <f t="shared" si="9"/>
        <v>0</v>
      </c>
      <c r="S58" s="263">
        <f t="shared" si="6"/>
        <v>0</v>
      </c>
      <c r="T58" s="263">
        <f t="shared" si="7"/>
        <v>1</v>
      </c>
      <c r="U58" s="263">
        <f t="shared" si="10"/>
        <v>14</v>
      </c>
      <c r="V58" s="263">
        <f t="shared" si="8"/>
        <v>14</v>
      </c>
    </row>
    <row r="59" spans="1:22" ht="56.95" customHeight="1" x14ac:dyDescent="0.25">
      <c r="A59" s="293" t="str">
        <f>Questions!$A59</f>
        <v>CONS-05</v>
      </c>
      <c r="B59" s="293" t="str">
        <f t="shared" si="0"/>
        <v>CONS</v>
      </c>
      <c r="C59" s="293" t="str">
        <f>VLOOKUP($A59,Questions!$A$3:$L$333,2,0)&amp;""</f>
        <v>Will the consulting take place on-premises?</v>
      </c>
      <c r="D59" s="293" t="str">
        <f>VLOOKUP($A59,Questions!$A$3:$L$333,11,0)&amp;""</f>
        <v/>
      </c>
      <c r="E59" s="293" t="str">
        <f>VLOOKUP($A59,Questions!$A$3:$L$333,12,0)&amp;""</f>
        <v>Case-Specific</v>
      </c>
      <c r="F59" s="293" t="str">
        <f>VLOOKUP($A59,'Institution Evaluation'!$A$56:$K$346,3,0)&amp;""</f>
        <v/>
      </c>
      <c r="G59" s="293" t="str">
        <f>VLOOKUP($A59,'Institution Evaluation'!$A$56:$K$346,7,0)&amp;""</f>
        <v>No</v>
      </c>
      <c r="H59" s="293" t="str">
        <f>VLOOKUP($A59,'Institution Evaluation'!$A$56:$K$346,8,0)&amp;""</f>
        <v/>
      </c>
      <c r="I59" s="293" t="str">
        <f>VLOOKUP($A59,'Institution Evaluation'!$A$56:$K$346,9,0)&amp;""</f>
        <v>Standard Importance</v>
      </c>
      <c r="J59" s="293" t="str">
        <f>VLOOKUP($A59,'Institution Evaluation'!$A$56:$K$346,10,0)&amp;""</f>
        <v/>
      </c>
      <c r="K59" s="293">
        <f t="shared" si="1"/>
        <v>10</v>
      </c>
      <c r="L59" s="263">
        <f>IF($E59="Not Scored", "N/A",IF(AND($D59='Auto Responses'!$J$27,$H59=""),"N/A",IF(AND($D59='Auto Responses'!$J$27,$H59='Auto Responses'!$J$7),1,IF(AND($D59='Auto Responses'!$J$27,$H59='Auto Responses'!$J$8),0,IF(OR(AND($F59=$G59,$H59=""),$H59='Auto Responses'!$J$7),1,0)))))</f>
        <v>0</v>
      </c>
      <c r="M59" s="293" t="str">
        <f>VLOOKUP($A59,'Institution Evaluation'!$A$56:$K$346,11,0)&amp;""</f>
        <v>FALSE</v>
      </c>
      <c r="N59" s="293">
        <f t="shared" si="2"/>
        <v>0</v>
      </c>
      <c r="O59" s="263" t="str">
        <f t="shared" si="14"/>
        <v>N/A</v>
      </c>
      <c r="P59" s="263" t="str">
        <f t="shared" si="4"/>
        <v>N/A</v>
      </c>
      <c r="Q59" s="263">
        <f t="shared" si="5"/>
        <v>0</v>
      </c>
      <c r="R59" s="263">
        <f t="shared" si="9"/>
        <v>0</v>
      </c>
      <c r="S59" s="263">
        <f t="shared" si="6"/>
        <v>0</v>
      </c>
      <c r="T59" s="263">
        <f t="shared" si="7"/>
        <v>0</v>
      </c>
      <c r="U59" s="263">
        <f t="shared" si="10"/>
        <v>14</v>
      </c>
      <c r="V59" s="263">
        <f t="shared" si="8"/>
        <v>0</v>
      </c>
    </row>
    <row r="60" spans="1:22" ht="56.95" customHeight="1" x14ac:dyDescent="0.25">
      <c r="A60" s="293" t="str">
        <f>Questions!$A60</f>
        <v>CONS-06</v>
      </c>
      <c r="B60" s="293" t="str">
        <f t="shared" si="0"/>
        <v>CONS</v>
      </c>
      <c r="C60" s="293" t="str">
        <f>VLOOKUP($A60,Questions!$A$3:$L$333,2,0)&amp;""</f>
        <v>Will the consultant require access to hardware in the institution's data centers?</v>
      </c>
      <c r="D60" s="293" t="str">
        <f>VLOOKUP($A60,Questions!$A$3:$L$333,11,0)&amp;""</f>
        <v/>
      </c>
      <c r="E60" s="293" t="str">
        <f>VLOOKUP($A60,Questions!$A$3:$L$333,12,0)&amp;""</f>
        <v>Case-Specific</v>
      </c>
      <c r="F60" s="293" t="str">
        <f>VLOOKUP($A60,'Institution Evaluation'!$A$56:$K$346,3,0)&amp;""</f>
        <v/>
      </c>
      <c r="G60" s="293" t="str">
        <f>VLOOKUP($A60,'Institution Evaluation'!$A$56:$K$346,7,0)&amp;""</f>
        <v>No</v>
      </c>
      <c r="H60" s="293" t="str">
        <f>VLOOKUP($A60,'Institution Evaluation'!$A$56:$K$346,8,0)&amp;""</f>
        <v/>
      </c>
      <c r="I60" s="293" t="str">
        <f>VLOOKUP($A60,'Institution Evaluation'!$A$56:$K$346,9,0)&amp;""</f>
        <v>Standard Importance</v>
      </c>
      <c r="J60" s="293" t="str">
        <f>VLOOKUP($A60,'Institution Evaluation'!$A$56:$K$346,10,0)&amp;""</f>
        <v/>
      </c>
      <c r="K60" s="293">
        <f t="shared" si="1"/>
        <v>10</v>
      </c>
      <c r="L60" s="263">
        <f>IF($E60="Not Scored", "N/A",IF(AND($D60='Auto Responses'!$J$27,$H60=""),"N/A",IF(AND($D60='Auto Responses'!$J$27,$H60='Auto Responses'!$J$7),1,IF(AND($D60='Auto Responses'!$J$27,$H60='Auto Responses'!$J$8),0,IF(OR(AND($F60=$G60,$H60=""),$H60='Auto Responses'!$J$7),1,0)))))</f>
        <v>0</v>
      </c>
      <c r="M60" s="293" t="str">
        <f>VLOOKUP($A60,'Institution Evaluation'!$A$56:$K$346,11,0)&amp;""</f>
        <v>FALSE</v>
      </c>
      <c r="N60" s="293">
        <f t="shared" si="2"/>
        <v>0</v>
      </c>
      <c r="O60" s="263" t="str">
        <f t="shared" si="14"/>
        <v>N/A</v>
      </c>
      <c r="P60" s="263" t="str">
        <f t="shared" si="4"/>
        <v>N/A</v>
      </c>
      <c r="Q60" s="263">
        <f t="shared" si="5"/>
        <v>0</v>
      </c>
      <c r="R60" s="263">
        <f t="shared" si="9"/>
        <v>0</v>
      </c>
      <c r="S60" s="263">
        <f t="shared" si="6"/>
        <v>0</v>
      </c>
      <c r="T60" s="263">
        <f t="shared" si="7"/>
        <v>0</v>
      </c>
      <c r="U60" s="263">
        <f t="shared" si="10"/>
        <v>14</v>
      </c>
      <c r="V60" s="263">
        <f t="shared" si="8"/>
        <v>0</v>
      </c>
    </row>
    <row r="61" spans="1:22" ht="56.95" customHeight="1" x14ac:dyDescent="0.25">
      <c r="A61" s="293" t="str">
        <f>Questions!$A61</f>
        <v>CONS-07</v>
      </c>
      <c r="B61" s="293" t="str">
        <f t="shared" si="0"/>
        <v>CONS</v>
      </c>
      <c r="C61" s="293" t="str">
        <f>VLOOKUP($A61,Questions!$A$3:$L$333,2,0)&amp;""</f>
        <v>Will the consultant require an account within the institution's domain (@*.edu)?</v>
      </c>
      <c r="D61" s="293" t="str">
        <f>VLOOKUP($A61,Questions!$A$3:$L$333,11,0)&amp;""</f>
        <v/>
      </c>
      <c r="E61" s="293" t="str">
        <f>VLOOKUP($A61,Questions!$A$3:$L$333,12,0)&amp;""</f>
        <v>Case-Specific</v>
      </c>
      <c r="F61" s="293" t="str">
        <f>VLOOKUP($A61,'Institution Evaluation'!$A$56:$K$346,3,0)&amp;""</f>
        <v/>
      </c>
      <c r="G61" s="293" t="str">
        <f>VLOOKUP($A61,'Institution Evaluation'!$A$56:$K$346,7,0)&amp;""</f>
        <v>No</v>
      </c>
      <c r="H61" s="293" t="str">
        <f>VLOOKUP($A61,'Institution Evaluation'!$A$56:$K$346,8,0)&amp;""</f>
        <v/>
      </c>
      <c r="I61" s="293" t="str">
        <f>VLOOKUP($A61,'Institution Evaluation'!$A$56:$K$346,9,0)&amp;""</f>
        <v>Standard Importance</v>
      </c>
      <c r="J61" s="293" t="str">
        <f>VLOOKUP($A61,'Institution Evaluation'!$A$56:$K$346,10,0)&amp;""</f>
        <v/>
      </c>
      <c r="K61" s="293">
        <f t="shared" si="1"/>
        <v>10</v>
      </c>
      <c r="L61" s="263">
        <f>IF($E61="Not Scored", "N/A",IF(AND($D61='Auto Responses'!$J$27,$H61=""),"N/A",IF(AND($D61='Auto Responses'!$J$27,$H61='Auto Responses'!$J$7),1,IF(AND($D61='Auto Responses'!$J$27,$H61='Auto Responses'!$J$8),0,IF(OR(AND($F61=$G61,$H61=""),$H61='Auto Responses'!$J$7),1,0)))))</f>
        <v>0</v>
      </c>
      <c r="M61" s="293" t="str">
        <f>VLOOKUP($A61,'Institution Evaluation'!$A$56:$K$346,11,0)&amp;""</f>
        <v>FALSE</v>
      </c>
      <c r="N61" s="293">
        <f t="shared" si="2"/>
        <v>0</v>
      </c>
      <c r="O61" s="263" t="str">
        <f t="shared" si="14"/>
        <v>N/A</v>
      </c>
      <c r="P61" s="263" t="str">
        <f t="shared" si="4"/>
        <v>N/A</v>
      </c>
      <c r="Q61" s="263">
        <f t="shared" si="5"/>
        <v>0</v>
      </c>
      <c r="R61" s="263">
        <f t="shared" si="9"/>
        <v>0</v>
      </c>
      <c r="S61" s="263">
        <f t="shared" si="6"/>
        <v>0</v>
      </c>
      <c r="T61" s="263">
        <f t="shared" si="7"/>
        <v>0</v>
      </c>
      <c r="U61" s="263">
        <f t="shared" si="10"/>
        <v>14</v>
      </c>
      <c r="V61" s="263">
        <f t="shared" si="8"/>
        <v>0</v>
      </c>
    </row>
    <row r="62" spans="1:22" ht="56.95" customHeight="1" x14ac:dyDescent="0.25">
      <c r="A62" s="293" t="str">
        <f>Questions!$A62</f>
        <v>CONS-08</v>
      </c>
      <c r="B62" s="293" t="str">
        <f t="shared" si="0"/>
        <v>CONS</v>
      </c>
      <c r="C62" s="293" t="str">
        <f>VLOOKUP($A62,Questions!$A$3:$L$333,2,0)&amp;""</f>
        <v>Will any data be transferred to the consultant's possession?</v>
      </c>
      <c r="D62" s="293" t="str">
        <f>VLOOKUP($A62,Questions!$A$3:$L$333,11,0)&amp;""</f>
        <v/>
      </c>
      <c r="E62" s="293" t="str">
        <f>VLOOKUP($A62,Questions!$A$3:$L$333,12,0)&amp;""</f>
        <v>Case-Specific</v>
      </c>
      <c r="F62" s="293" t="str">
        <f>VLOOKUP($A62,'Institution Evaluation'!$A$56:$K$346,3,0)&amp;""</f>
        <v/>
      </c>
      <c r="G62" s="293" t="str">
        <f>VLOOKUP($A62,'Institution Evaluation'!$A$56:$K$346,7,0)&amp;""</f>
        <v>No</v>
      </c>
      <c r="H62" s="293" t="str">
        <f>VLOOKUP($A62,'Institution Evaluation'!$A$56:$K$346,8,0)&amp;""</f>
        <v/>
      </c>
      <c r="I62" s="293" t="str">
        <f>VLOOKUP($A62,'Institution Evaluation'!$A$56:$K$346,9,0)&amp;""</f>
        <v>Standard Importance</v>
      </c>
      <c r="J62" s="293" t="str">
        <f>VLOOKUP($A62,'Institution Evaluation'!$A$56:$K$346,10,0)&amp;""</f>
        <v/>
      </c>
      <c r="K62" s="293">
        <f t="shared" si="1"/>
        <v>10</v>
      </c>
      <c r="L62" s="263">
        <f>IF($E62="Not Scored", "N/A",IF(AND($D62='Auto Responses'!$J$27,$H62=""),"N/A",IF(AND($D62='Auto Responses'!$J$27,$H62='Auto Responses'!$J$7),1,IF(AND($D62='Auto Responses'!$J$27,$H62='Auto Responses'!$J$8),0,IF(OR(AND($F62=$G62,$H62=""),$H62='Auto Responses'!$J$7),1,0)))))</f>
        <v>0</v>
      </c>
      <c r="M62" s="293" t="str">
        <f>VLOOKUP($A62,'Institution Evaluation'!$A$56:$K$346,11,0)&amp;""</f>
        <v>FALSE</v>
      </c>
      <c r="N62" s="293">
        <f t="shared" si="2"/>
        <v>0</v>
      </c>
      <c r="O62" s="263" t="str">
        <f t="shared" si="14"/>
        <v>N/A</v>
      </c>
      <c r="P62" s="263" t="str">
        <f t="shared" si="4"/>
        <v>N/A</v>
      </c>
      <c r="Q62" s="263">
        <f t="shared" si="5"/>
        <v>0</v>
      </c>
      <c r="R62" s="263">
        <f t="shared" si="9"/>
        <v>0</v>
      </c>
      <c r="S62" s="263">
        <f t="shared" si="6"/>
        <v>0</v>
      </c>
      <c r="T62" s="263">
        <f t="shared" si="7"/>
        <v>0</v>
      </c>
      <c r="U62" s="263">
        <f t="shared" si="10"/>
        <v>14</v>
      </c>
      <c r="V62" s="263">
        <f t="shared" si="8"/>
        <v>0</v>
      </c>
    </row>
    <row r="63" spans="1:22" ht="56.95" customHeight="1" x14ac:dyDescent="0.25">
      <c r="A63" s="293" t="str">
        <f>Questions!$A63</f>
        <v>CONS-09</v>
      </c>
      <c r="B63" s="293" t="str">
        <f t="shared" si="0"/>
        <v>CONS</v>
      </c>
      <c r="C63" s="293" t="str">
        <f>VLOOKUP($A63,Questions!$A$3:$L$333,2,0)&amp;""</f>
        <v>Will the consultant need remote access to the institution's network or systems?</v>
      </c>
      <c r="D63" s="293" t="str">
        <f>VLOOKUP($A63,Questions!$A$3:$L$333,11,0)&amp;""</f>
        <v/>
      </c>
      <c r="E63" s="293" t="str">
        <f>VLOOKUP($A63,Questions!$A$3:$L$333,12,0)&amp;""</f>
        <v>Case-Specific</v>
      </c>
      <c r="F63" s="293" t="str">
        <f>VLOOKUP($A63,'Institution Evaluation'!$A$56:$K$346,3,0)&amp;""</f>
        <v/>
      </c>
      <c r="G63" s="293" t="str">
        <f>VLOOKUP($A63,'Institution Evaluation'!$A$56:$K$346,7,0)&amp;""</f>
        <v>No</v>
      </c>
      <c r="H63" s="293" t="str">
        <f>VLOOKUP($A63,'Institution Evaluation'!$A$56:$K$346,8,0)&amp;""</f>
        <v/>
      </c>
      <c r="I63" s="293" t="str">
        <f>VLOOKUP($A63,'Institution Evaluation'!$A$56:$K$346,9,0)&amp;""</f>
        <v>Standard Importance</v>
      </c>
      <c r="J63" s="293" t="str">
        <f>VLOOKUP($A63,'Institution Evaluation'!$A$56:$K$346,10,0)&amp;""</f>
        <v/>
      </c>
      <c r="K63" s="293">
        <f t="shared" si="1"/>
        <v>10</v>
      </c>
      <c r="L63" s="263">
        <f>IF($E63="Not Scored", "N/A",IF(AND($D63='Auto Responses'!$J$27,$H63=""),"N/A",IF(AND($D63='Auto Responses'!$J$27,$H63='Auto Responses'!$J$7),1,IF(AND($D63='Auto Responses'!$J$27,$H63='Auto Responses'!$J$8),0,IF(OR(AND($F63=$G63,$H63=""),$H63='Auto Responses'!$J$7),1,0)))))</f>
        <v>0</v>
      </c>
      <c r="M63" s="293" t="str">
        <f>VLOOKUP($A63,'Institution Evaluation'!$A$56:$K$346,11,0)&amp;""</f>
        <v>FALSE</v>
      </c>
      <c r="N63" s="293">
        <f t="shared" si="2"/>
        <v>0</v>
      </c>
      <c r="O63" s="263" t="str">
        <f t="shared" si="14"/>
        <v>N/A</v>
      </c>
      <c r="P63" s="263" t="str">
        <f t="shared" si="4"/>
        <v>N/A</v>
      </c>
      <c r="Q63" s="263">
        <f t="shared" si="5"/>
        <v>0</v>
      </c>
      <c r="R63" s="263">
        <f t="shared" si="9"/>
        <v>0</v>
      </c>
      <c r="S63" s="263">
        <f t="shared" si="6"/>
        <v>0</v>
      </c>
      <c r="T63" s="263">
        <f t="shared" si="7"/>
        <v>0</v>
      </c>
      <c r="U63" s="263">
        <f t="shared" si="10"/>
        <v>14</v>
      </c>
      <c r="V63" s="263">
        <f t="shared" si="8"/>
        <v>0</v>
      </c>
    </row>
    <row r="64" spans="1:22" ht="56.95" customHeight="1" x14ac:dyDescent="0.25">
      <c r="A64" s="293" t="str">
        <f>Questions!$A64</f>
        <v>APPL-01</v>
      </c>
      <c r="B64" s="293" t="str">
        <f t="shared" si="0"/>
        <v>APPL</v>
      </c>
      <c r="C64" s="293" t="str">
        <f>VLOOKUP($A64,Questions!$A$3:$L$333,2,0)&amp;""</f>
        <v>Are access controls for institutional accounts based on structured rules, such as role-based access control (RBAC), attribute-based access control (ABAC), or policy-based access control (PBAC)?*</v>
      </c>
      <c r="D64" s="293" t="str">
        <f>VLOOKUP($A64,Questions!$A$3:$L$333,11,0)&amp;""</f>
        <v/>
      </c>
      <c r="E64" s="293" t="str">
        <f>VLOOKUP($A64,Questions!$A$3:$L$333,12,0)&amp;""</f>
        <v>Infrastructure</v>
      </c>
      <c r="F64" s="293" t="str">
        <f>VLOOKUP($A64,'Institution Evaluation'!$A$56:$K$346,3,0)&amp;""</f>
        <v>Yes</v>
      </c>
      <c r="G64" s="293" t="str">
        <f>VLOOKUP($A64,'Institution Evaluation'!$A$56:$K$346,7,0)&amp;""</f>
        <v>Yes</v>
      </c>
      <c r="H64" s="293" t="str">
        <f>VLOOKUP($A64,'Institution Evaluation'!$A$56:$K$346,8,0)&amp;""</f>
        <v/>
      </c>
      <c r="I64" s="293" t="str">
        <f>VLOOKUP($A64,'Institution Evaluation'!$A$56:$K$346,9,0)&amp;""</f>
        <v>Critical Importance</v>
      </c>
      <c r="J64" s="293" t="str">
        <f>VLOOKUP($A64,'Institution Evaluation'!$A$56:$K$346,10,0)&amp;""</f>
        <v/>
      </c>
      <c r="K64" s="293">
        <f t="shared" si="1"/>
        <v>20</v>
      </c>
      <c r="L64" s="263">
        <f>IF($E64="Not Scored", "N/A",IF(AND($D64='Auto Responses'!$J$27,$H64=""),"N/A",IF(AND($D64='Auto Responses'!$J$27,$H64='Auto Responses'!$J$7),1,IF(AND($D64='Auto Responses'!$J$27,$H64='Auto Responses'!$J$8),0,IF(OR(AND($F64=$G64,$H64=""),$H64='Auto Responses'!$J$7),1,0)))))</f>
        <v>1</v>
      </c>
      <c r="M64" s="293" t="str">
        <f>VLOOKUP($A64,'Institution Evaluation'!$A$56:$K$346,11,0)&amp;""</f>
        <v>FALSE</v>
      </c>
      <c r="N64" s="293">
        <f t="shared" si="2"/>
        <v>1</v>
      </c>
      <c r="O64" s="263">
        <f t="shared" ref="O64:O95" si="15">IF(OR($F$17="No",$E64="Not Scored",$F64="N/A"),"N/A",IF($J64="",$K64,IF($J64="Minor Importance",5,IF($J64="Standard Importance",10,IF($J64="Critical Importance",20,0)))))</f>
        <v>20</v>
      </c>
      <c r="P64" s="263">
        <f t="shared" si="4"/>
        <v>20</v>
      </c>
      <c r="Q64" s="263">
        <f t="shared" si="5"/>
        <v>0</v>
      </c>
      <c r="R64" s="263">
        <f t="shared" si="9"/>
        <v>0</v>
      </c>
      <c r="S64" s="263">
        <f t="shared" si="6"/>
        <v>0</v>
      </c>
      <c r="T64" s="263">
        <f t="shared" si="7"/>
        <v>1</v>
      </c>
      <c r="U64" s="263">
        <f t="shared" si="10"/>
        <v>15</v>
      </c>
      <c r="V64" s="263">
        <f t="shared" si="8"/>
        <v>15</v>
      </c>
    </row>
    <row r="65" spans="1:22" ht="56.95" customHeight="1" x14ac:dyDescent="0.25">
      <c r="A65" s="293" t="str">
        <f>Questions!$A65</f>
        <v>APPL-02</v>
      </c>
      <c r="B65" s="293" t="str">
        <f t="shared" si="0"/>
        <v>APPL</v>
      </c>
      <c r="C65" s="293" t="str">
        <f>VLOOKUP($A65,Questions!$A$3:$L$333,2,0)&amp;""</f>
        <v>Are you using a web application firewall (WAF)?*</v>
      </c>
      <c r="D65" s="293" t="str">
        <f>VLOOKUP($A65,Questions!$A$3:$L$333,11,0)&amp;""</f>
        <v/>
      </c>
      <c r="E65" s="293" t="str">
        <f>VLOOKUP($A65,Questions!$A$3:$L$333,12,0)&amp;""</f>
        <v>Infrastructure</v>
      </c>
      <c r="F65" s="293" t="str">
        <f>VLOOKUP($A65,'Institution Evaluation'!$A$56:$K$346,3,0)&amp;""</f>
        <v>Yes</v>
      </c>
      <c r="G65" s="293" t="str">
        <f>VLOOKUP($A65,'Institution Evaluation'!$A$56:$K$346,7,0)&amp;""</f>
        <v>Yes</v>
      </c>
      <c r="H65" s="293" t="str">
        <f>VLOOKUP($A65,'Institution Evaluation'!$A$56:$K$346,8,0)&amp;""</f>
        <v/>
      </c>
      <c r="I65" s="293" t="str">
        <f>VLOOKUP($A65,'Institution Evaluation'!$A$56:$K$346,9,0)&amp;""</f>
        <v>Critical Importance</v>
      </c>
      <c r="J65" s="293" t="str">
        <f>VLOOKUP($A65,'Institution Evaluation'!$A$56:$K$346,10,0)&amp;""</f>
        <v/>
      </c>
      <c r="K65" s="293">
        <f t="shared" si="1"/>
        <v>20</v>
      </c>
      <c r="L65" s="263">
        <f>IF($E65="Not Scored", "N/A",IF(AND($D65='Auto Responses'!$J$27,$H65=""),"N/A",IF(AND($D65='Auto Responses'!$J$27,$H65='Auto Responses'!$J$7),1,IF(AND($D65='Auto Responses'!$J$27,$H65='Auto Responses'!$J$8),0,IF(OR(AND($F65=$G65,$H65=""),$H65='Auto Responses'!$J$7),1,0)))))</f>
        <v>1</v>
      </c>
      <c r="M65" s="293" t="str">
        <f>VLOOKUP($A65,'Institution Evaluation'!$A$56:$K$346,11,0)&amp;""</f>
        <v>FALSE</v>
      </c>
      <c r="N65" s="293">
        <f t="shared" si="2"/>
        <v>1</v>
      </c>
      <c r="O65" s="263">
        <f t="shared" si="15"/>
        <v>20</v>
      </c>
      <c r="P65" s="263">
        <f t="shared" si="4"/>
        <v>20</v>
      </c>
      <c r="Q65" s="263">
        <f t="shared" si="5"/>
        <v>0</v>
      </c>
      <c r="R65" s="263">
        <f t="shared" si="9"/>
        <v>0</v>
      </c>
      <c r="S65" s="263">
        <f t="shared" si="6"/>
        <v>0</v>
      </c>
      <c r="T65" s="263">
        <f t="shared" si="7"/>
        <v>1</v>
      </c>
      <c r="U65" s="263">
        <f t="shared" si="10"/>
        <v>16</v>
      </c>
      <c r="V65" s="263">
        <f t="shared" si="8"/>
        <v>16</v>
      </c>
    </row>
    <row r="66" spans="1:22" ht="56.95" customHeight="1" x14ac:dyDescent="0.25">
      <c r="A66" s="293" t="str">
        <f>Questions!$A66</f>
        <v>APPL-03</v>
      </c>
      <c r="B66" s="293" t="str">
        <f t="shared" si="0"/>
        <v>APPL</v>
      </c>
      <c r="C66" s="293" t="str">
        <f>VLOOKUP($A66,Questions!$A$3:$L$333,2,0)&amp;""</f>
        <v>Are only currently supported operating system(s), software, and libraries leveraged by the system(s)/application(s) that will have access to institution's data?*</v>
      </c>
      <c r="D66" s="293" t="str">
        <f>VLOOKUP($A66,Questions!$A$3:$L$333,11,0)&amp;""</f>
        <v/>
      </c>
      <c r="E66" s="293" t="str">
        <f>VLOOKUP($A66,Questions!$A$3:$L$333,12,0)&amp;""</f>
        <v>Infrastructure</v>
      </c>
      <c r="F66" s="293" t="str">
        <f>VLOOKUP($A66,'Institution Evaluation'!$A$56:$K$346,3,0)&amp;""</f>
        <v/>
      </c>
      <c r="G66" s="293" t="str">
        <f>VLOOKUP($A66,'Institution Evaluation'!$A$56:$K$346,7,0)&amp;""</f>
        <v>Yes</v>
      </c>
      <c r="H66" s="293" t="str">
        <f>VLOOKUP($A66,'Institution Evaluation'!$A$56:$K$346,8,0)&amp;""</f>
        <v/>
      </c>
      <c r="I66" s="293" t="str">
        <f>VLOOKUP($A66,'Institution Evaluation'!$A$56:$K$346,9,0)&amp;""</f>
        <v>Critical Importance</v>
      </c>
      <c r="J66" s="293" t="str">
        <f>VLOOKUP($A66,'Institution Evaluation'!$A$56:$K$346,10,0)&amp;""</f>
        <v/>
      </c>
      <c r="K66" s="293">
        <f t="shared" si="1"/>
        <v>20</v>
      </c>
      <c r="L66" s="263">
        <f>IF($E66="Not Scored", "N/A",IF(AND($D66='Auto Responses'!$J$27,$H66=""),"N/A",IF(AND($D66='Auto Responses'!$J$27,$H66='Auto Responses'!$J$7),1,IF(AND($D66='Auto Responses'!$J$27,$H66='Auto Responses'!$J$8),0,IF(OR(AND($F66=$G66,$H66=""),$H66='Auto Responses'!$J$7),1,0)))))</f>
        <v>0</v>
      </c>
      <c r="M66" s="293" t="str">
        <f>VLOOKUP($A66,'Institution Evaluation'!$A$56:$K$346,11,0)&amp;""</f>
        <v>FALSE</v>
      </c>
      <c r="N66" s="293">
        <f t="shared" si="2"/>
        <v>1</v>
      </c>
      <c r="O66" s="263">
        <f t="shared" si="15"/>
        <v>20</v>
      </c>
      <c r="P66" s="263">
        <f t="shared" si="4"/>
        <v>0</v>
      </c>
      <c r="Q66" s="263">
        <f t="shared" si="5"/>
        <v>0</v>
      </c>
      <c r="R66" s="263">
        <f t="shared" si="9"/>
        <v>0</v>
      </c>
      <c r="S66" s="263">
        <f t="shared" si="6"/>
        <v>0</v>
      </c>
      <c r="T66" s="263">
        <f t="shared" si="7"/>
        <v>1</v>
      </c>
      <c r="U66" s="263">
        <f t="shared" si="10"/>
        <v>17</v>
      </c>
      <c r="V66" s="263">
        <f t="shared" si="8"/>
        <v>17</v>
      </c>
    </row>
    <row r="67" spans="1:22" ht="56.95" customHeight="1" x14ac:dyDescent="0.25">
      <c r="A67" s="293" t="str">
        <f>Questions!$A67</f>
        <v>APPL-04</v>
      </c>
      <c r="B67" s="293" t="str">
        <f t="shared" ref="B67:B130" si="16">LEFT(A67,4)</f>
        <v>APPL</v>
      </c>
      <c r="C67" s="293" t="str">
        <f>VLOOKUP($A67,Questions!$A$3:$L$333,2,0)&amp;""</f>
        <v>Does your application require access to location or GPS data?*</v>
      </c>
      <c r="D67" s="293" t="str">
        <f>VLOOKUP($A67,Questions!$A$3:$L$333,11,0)&amp;""</f>
        <v/>
      </c>
      <c r="E67" s="293" t="str">
        <f>VLOOKUP($A67,Questions!$A$3:$L$333,12,0)&amp;""</f>
        <v>Infrastructure</v>
      </c>
      <c r="F67" s="293" t="str">
        <f>VLOOKUP($A67,'Institution Evaluation'!$A$56:$K$346,3,0)&amp;""</f>
        <v>No</v>
      </c>
      <c r="G67" s="293" t="str">
        <f>VLOOKUP($A67,'Institution Evaluation'!$A$56:$K$346,7,0)&amp;""</f>
        <v>No</v>
      </c>
      <c r="H67" s="293" t="str">
        <f>VLOOKUP($A67,'Institution Evaluation'!$A$56:$K$346,8,0)&amp;""</f>
        <v/>
      </c>
      <c r="I67" s="293" t="str">
        <f>VLOOKUP($A67,'Institution Evaluation'!$A$56:$K$346,9,0)&amp;""</f>
        <v>Critical Importance</v>
      </c>
      <c r="J67" s="293" t="str">
        <f>VLOOKUP($A67,'Institution Evaluation'!$A$56:$K$346,10,0)&amp;""</f>
        <v/>
      </c>
      <c r="K67" s="293">
        <f t="shared" ref="K67:K130" si="17">IF($I67="Critical Importance",20,IF($I67="Minor Importance",5,10))</f>
        <v>20</v>
      </c>
      <c r="L67" s="263">
        <f>IF($E67="Not Scored", "N/A",IF(AND($D67='Auto Responses'!$J$27,$H67=""),"N/A",IF(AND($D67='Auto Responses'!$J$27,$H67='Auto Responses'!$J$7),1,IF(AND($D67='Auto Responses'!$J$27,$H67='Auto Responses'!$J$8),0,IF(OR(AND($F67=$G67,$H67=""),$H67='Auto Responses'!$J$7),1,0)))))</f>
        <v>1</v>
      </c>
      <c r="M67" s="293" t="str">
        <f>VLOOKUP($A67,'Institution Evaluation'!$A$56:$K$346,11,0)&amp;""</f>
        <v>FALSE</v>
      </c>
      <c r="N67" s="293">
        <f t="shared" ref="N67:N130" si="18">IF($J67="Critical Importance",1,IF(AND($J67="",$I67="Critical Importance"),1,0))</f>
        <v>1</v>
      </c>
      <c r="O67" s="263">
        <f t="shared" si="15"/>
        <v>20</v>
      </c>
      <c r="P67" s="263">
        <f t="shared" ref="P67:P130" si="19">IF(OR($O67="N/A",$L67="N/A"),"N/A",$O67*$L67)</f>
        <v>20</v>
      </c>
      <c r="Q67" s="263">
        <f t="shared" ref="Q67:Q130" si="20">IF(M67="TRUE",1,0)</f>
        <v>0</v>
      </c>
      <c r="R67" s="263">
        <f t="shared" si="9"/>
        <v>0</v>
      </c>
      <c r="S67" s="263">
        <f t="shared" ref="S67:S130" si="21">IF(Q67=0,0,R67)</f>
        <v>0</v>
      </c>
      <c r="T67" s="263">
        <f t="shared" ref="T67:T130" si="22">IF(N67=1,1,0)</f>
        <v>1</v>
      </c>
      <c r="U67" s="263">
        <f t="shared" si="10"/>
        <v>18</v>
      </c>
      <c r="V67" s="263">
        <f t="shared" ref="V67:V130" si="23">IF(T67=0,0,U67)</f>
        <v>18</v>
      </c>
    </row>
    <row r="68" spans="1:22" ht="56.95" customHeight="1" x14ac:dyDescent="0.25">
      <c r="A68" s="293" t="str">
        <f>Questions!$A68</f>
        <v>APPL-05</v>
      </c>
      <c r="B68" s="293" t="str">
        <f t="shared" si="16"/>
        <v>APPL</v>
      </c>
      <c r="C68" s="293" t="str">
        <f>VLOOKUP($A68,Questions!$A$3:$L$333,2,0)&amp;""</f>
        <v>Does your application provide separation of duties between security administration, system administration, and standard user functions?*</v>
      </c>
      <c r="D68" s="293" t="str">
        <f>VLOOKUP($A68,Questions!$A$3:$L$333,11,0)&amp;""</f>
        <v/>
      </c>
      <c r="E68" s="293" t="str">
        <f>VLOOKUP($A68,Questions!$A$3:$L$333,12,0)&amp;""</f>
        <v>Infrastructure</v>
      </c>
      <c r="F68" s="293" t="str">
        <f>VLOOKUP($A68,'Institution Evaluation'!$A$56:$K$346,3,0)&amp;""</f>
        <v>Yes</v>
      </c>
      <c r="G68" s="293" t="str">
        <f>VLOOKUP($A68,'Institution Evaluation'!$A$56:$K$346,7,0)&amp;""</f>
        <v>Yes</v>
      </c>
      <c r="H68" s="293" t="str">
        <f>VLOOKUP($A68,'Institution Evaluation'!$A$56:$K$346,8,0)&amp;""</f>
        <v/>
      </c>
      <c r="I68" s="293" t="str">
        <f>VLOOKUP($A68,'Institution Evaluation'!$A$56:$K$346,9,0)&amp;""</f>
        <v>Critical Importance</v>
      </c>
      <c r="J68" s="293" t="str">
        <f>VLOOKUP($A68,'Institution Evaluation'!$A$56:$K$346,10,0)&amp;""</f>
        <v/>
      </c>
      <c r="K68" s="293">
        <f t="shared" si="17"/>
        <v>20</v>
      </c>
      <c r="L68" s="263">
        <f>IF($E68="Not Scored", "N/A",IF(AND($D68='Auto Responses'!$J$27,$H68=""),"N/A",IF(AND($D68='Auto Responses'!$J$27,$H68='Auto Responses'!$J$7),1,IF(AND($D68='Auto Responses'!$J$27,$H68='Auto Responses'!$J$8),0,IF(OR(AND($F68=$G68,$H68=""),$H68='Auto Responses'!$J$7),1,0)))))</f>
        <v>1</v>
      </c>
      <c r="M68" s="293" t="str">
        <f>VLOOKUP($A68,'Institution Evaluation'!$A$56:$K$346,11,0)&amp;""</f>
        <v>FALSE</v>
      </c>
      <c r="N68" s="293">
        <f t="shared" si="18"/>
        <v>1</v>
      </c>
      <c r="O68" s="263">
        <f t="shared" si="15"/>
        <v>20</v>
      </c>
      <c r="P68" s="263">
        <f t="shared" si="19"/>
        <v>20</v>
      </c>
      <c r="Q68" s="263">
        <f t="shared" si="20"/>
        <v>0</v>
      </c>
      <c r="R68" s="263">
        <f t="shared" ref="R68:R131" si="24">R67+Q68</f>
        <v>0</v>
      </c>
      <c r="S68" s="263">
        <f t="shared" si="21"/>
        <v>0</v>
      </c>
      <c r="T68" s="263">
        <f t="shared" si="22"/>
        <v>1</v>
      </c>
      <c r="U68" s="263">
        <f t="shared" ref="U68:U131" si="25">U67+T68</f>
        <v>19</v>
      </c>
      <c r="V68" s="263">
        <f t="shared" si="23"/>
        <v>19</v>
      </c>
    </row>
    <row r="69" spans="1:22" ht="56.95" customHeight="1" x14ac:dyDescent="0.25">
      <c r="A69" s="293" t="str">
        <f>Questions!$A69</f>
        <v>APPL-06</v>
      </c>
      <c r="B69" s="293" t="str">
        <f t="shared" si="16"/>
        <v>APPL</v>
      </c>
      <c r="C69" s="293" t="str">
        <f>VLOOKUP($A69,Questions!$A$3:$L$333,2,0)&amp;""</f>
        <v>Do you subject your code to static code analysis and/or static application security testing prior to release?*</v>
      </c>
      <c r="D69" s="293" t="str">
        <f>VLOOKUP($A69,Questions!$A$3:$L$333,11,0)&amp;""</f>
        <v/>
      </c>
      <c r="E69" s="293" t="str">
        <f>VLOOKUP($A69,Questions!$A$3:$L$333,12,0)&amp;""</f>
        <v>Infrastructure</v>
      </c>
      <c r="F69" s="293" t="str">
        <f>VLOOKUP($A69,'Institution Evaluation'!$A$56:$K$346,3,0)&amp;""</f>
        <v>Yes</v>
      </c>
      <c r="G69" s="293" t="str">
        <f>VLOOKUP($A69,'Institution Evaluation'!$A$56:$K$346,7,0)&amp;""</f>
        <v>Yes</v>
      </c>
      <c r="H69" s="293" t="str">
        <f>VLOOKUP($A69,'Institution Evaluation'!$A$56:$K$346,8,0)&amp;""</f>
        <v/>
      </c>
      <c r="I69" s="293" t="str">
        <f>VLOOKUP($A69,'Institution Evaluation'!$A$56:$K$346,9,0)&amp;""</f>
        <v>Critical Importance</v>
      </c>
      <c r="J69" s="293" t="str">
        <f>VLOOKUP($A69,'Institution Evaluation'!$A$56:$K$346,10,0)&amp;""</f>
        <v/>
      </c>
      <c r="K69" s="293">
        <f t="shared" si="17"/>
        <v>20</v>
      </c>
      <c r="L69" s="263">
        <f>IF($E69="Not Scored", "N/A",IF(AND($D69='Auto Responses'!$J$27,$H69=""),"N/A",IF(AND($D69='Auto Responses'!$J$27,$H69='Auto Responses'!$J$7),1,IF(AND($D69='Auto Responses'!$J$27,$H69='Auto Responses'!$J$8),0,IF(OR(AND($F69=$G69,$H69=""),$H69='Auto Responses'!$J$7),1,0)))))</f>
        <v>1</v>
      </c>
      <c r="M69" s="293" t="str">
        <f>VLOOKUP($A69,'Institution Evaluation'!$A$56:$K$346,11,0)&amp;""</f>
        <v>FALSE</v>
      </c>
      <c r="N69" s="293">
        <f t="shared" si="18"/>
        <v>1</v>
      </c>
      <c r="O69" s="263">
        <f t="shared" si="15"/>
        <v>20</v>
      </c>
      <c r="P69" s="263">
        <f t="shared" si="19"/>
        <v>20</v>
      </c>
      <c r="Q69" s="263">
        <f t="shared" si="20"/>
        <v>0</v>
      </c>
      <c r="R69" s="263">
        <f t="shared" si="24"/>
        <v>0</v>
      </c>
      <c r="S69" s="263">
        <f t="shared" si="21"/>
        <v>0</v>
      </c>
      <c r="T69" s="263">
        <f t="shared" si="22"/>
        <v>1</v>
      </c>
      <c r="U69" s="263">
        <f t="shared" si="25"/>
        <v>20</v>
      </c>
      <c r="V69" s="263">
        <f t="shared" si="23"/>
        <v>20</v>
      </c>
    </row>
    <row r="70" spans="1:22" ht="56.95" customHeight="1" x14ac:dyDescent="0.25">
      <c r="A70" s="293" t="str">
        <f>Questions!$A70</f>
        <v>APPL-07</v>
      </c>
      <c r="B70" s="293" t="str">
        <f t="shared" si="16"/>
        <v>APPL</v>
      </c>
      <c r="C70" s="293" t="str">
        <f>VLOOKUP($A70,Questions!$A$3:$L$333,2,0)&amp;""</f>
        <v>Do you have software testing processes (dynamic or static) that are established and followed?*</v>
      </c>
      <c r="D70" s="293" t="str">
        <f>VLOOKUP($A70,Questions!$A$3:$L$333,11,0)&amp;""</f>
        <v/>
      </c>
      <c r="E70" s="293" t="str">
        <f>VLOOKUP($A70,Questions!$A$3:$L$333,12,0)&amp;""</f>
        <v>Infrastructure</v>
      </c>
      <c r="F70" s="293" t="str">
        <f>VLOOKUP($A70,'Institution Evaluation'!$A$56:$K$346,3,0)&amp;""</f>
        <v>Yes</v>
      </c>
      <c r="G70" s="293" t="str">
        <f>VLOOKUP($A70,'Institution Evaluation'!$A$56:$K$346,7,0)&amp;""</f>
        <v>Yes</v>
      </c>
      <c r="H70" s="293" t="str">
        <f>VLOOKUP($A70,'Institution Evaluation'!$A$56:$K$346,8,0)&amp;""</f>
        <v/>
      </c>
      <c r="I70" s="293" t="str">
        <f>VLOOKUP($A70,'Institution Evaluation'!$A$56:$K$346,9,0)&amp;""</f>
        <v>Critical Importance</v>
      </c>
      <c r="J70" s="293" t="str">
        <f>VLOOKUP($A70,'Institution Evaluation'!$A$56:$K$346,10,0)&amp;""</f>
        <v/>
      </c>
      <c r="K70" s="293">
        <f t="shared" si="17"/>
        <v>20</v>
      </c>
      <c r="L70" s="263">
        <f>IF($E70="Not Scored", "N/A",IF(AND($D70='Auto Responses'!$J$27,$H70=""),"N/A",IF(AND($D70='Auto Responses'!$J$27,$H70='Auto Responses'!$J$7),1,IF(AND($D70='Auto Responses'!$J$27,$H70='Auto Responses'!$J$8),0,IF(OR(AND($F70=$G70,$H70=""),$H70='Auto Responses'!$J$7),1,0)))))</f>
        <v>1</v>
      </c>
      <c r="M70" s="293" t="str">
        <f>VLOOKUP($A70,'Institution Evaluation'!$A$56:$K$346,11,0)&amp;""</f>
        <v>FALSE</v>
      </c>
      <c r="N70" s="293">
        <f t="shared" si="18"/>
        <v>1</v>
      </c>
      <c r="O70" s="263">
        <f t="shared" si="15"/>
        <v>20</v>
      </c>
      <c r="P70" s="263">
        <f t="shared" si="19"/>
        <v>20</v>
      </c>
      <c r="Q70" s="263">
        <f t="shared" si="20"/>
        <v>0</v>
      </c>
      <c r="R70" s="263">
        <f t="shared" si="24"/>
        <v>0</v>
      </c>
      <c r="S70" s="263">
        <f t="shared" si="21"/>
        <v>0</v>
      </c>
      <c r="T70" s="263">
        <f t="shared" si="22"/>
        <v>1</v>
      </c>
      <c r="U70" s="263">
        <f t="shared" si="25"/>
        <v>21</v>
      </c>
      <c r="V70" s="263">
        <f t="shared" si="23"/>
        <v>21</v>
      </c>
    </row>
    <row r="71" spans="1:22" ht="56.95" customHeight="1" x14ac:dyDescent="0.25">
      <c r="A71" s="293" t="str">
        <f>Questions!$A71</f>
        <v>APPL-08</v>
      </c>
      <c r="B71" s="293" t="str">
        <f t="shared" si="16"/>
        <v>APPL</v>
      </c>
      <c r="C71" s="293" t="str">
        <f>VLOOKUP($A71,Questions!$A$3:$L$333,2,0)&amp;""</f>
        <v>Are access controls for staff within your organization based on structured rules, such as RBAC, ABAC, or PBAC?</v>
      </c>
      <c r="D71" s="293" t="str">
        <f>VLOOKUP($A71,Questions!$A$3:$L$333,11,0)&amp;""</f>
        <v/>
      </c>
      <c r="E71" s="293" t="str">
        <f>VLOOKUP($A71,Questions!$A$3:$L$333,12,0)&amp;""</f>
        <v>Infrastructure</v>
      </c>
      <c r="F71" s="293" t="str">
        <f>VLOOKUP($A71,'Institution Evaluation'!$A$56:$K$346,3,0)&amp;""</f>
        <v>Yes</v>
      </c>
      <c r="G71" s="293" t="str">
        <f>VLOOKUP($A71,'Institution Evaluation'!$A$56:$K$346,7,0)&amp;""</f>
        <v>Yes</v>
      </c>
      <c r="H71" s="293" t="str">
        <f>VLOOKUP($A71,'Institution Evaluation'!$A$56:$K$346,8,0)&amp;""</f>
        <v/>
      </c>
      <c r="I71" s="293" t="str">
        <f>VLOOKUP($A71,'Institution Evaluation'!$A$56:$K$346,9,0)&amp;""</f>
        <v>Standard Importance</v>
      </c>
      <c r="J71" s="293" t="str">
        <f>VLOOKUP($A71,'Institution Evaluation'!$A$56:$K$346,10,0)&amp;""</f>
        <v/>
      </c>
      <c r="K71" s="293">
        <f t="shared" si="17"/>
        <v>10</v>
      </c>
      <c r="L71" s="263">
        <f>IF($E71="Not Scored", "N/A",IF(AND($D71='Auto Responses'!$J$27,$H71=""),"N/A",IF(AND($D71='Auto Responses'!$J$27,$H71='Auto Responses'!$J$7),1,IF(AND($D71='Auto Responses'!$J$27,$H71='Auto Responses'!$J$8),0,IF(OR(AND($F71=$G71,$H71=""),$H71='Auto Responses'!$J$7),1,0)))))</f>
        <v>1</v>
      </c>
      <c r="M71" s="293" t="str">
        <f>VLOOKUP($A71,'Institution Evaluation'!$A$56:$K$346,11,0)&amp;""</f>
        <v>FALSE</v>
      </c>
      <c r="N71" s="293">
        <f t="shared" si="18"/>
        <v>0</v>
      </c>
      <c r="O71" s="263">
        <f t="shared" si="15"/>
        <v>10</v>
      </c>
      <c r="P71" s="263">
        <f t="shared" si="19"/>
        <v>10</v>
      </c>
      <c r="Q71" s="263">
        <f t="shared" si="20"/>
        <v>0</v>
      </c>
      <c r="R71" s="263">
        <f t="shared" si="24"/>
        <v>0</v>
      </c>
      <c r="S71" s="263">
        <f t="shared" si="21"/>
        <v>0</v>
      </c>
      <c r="T71" s="263">
        <f t="shared" si="22"/>
        <v>0</v>
      </c>
      <c r="U71" s="263">
        <f t="shared" si="25"/>
        <v>21</v>
      </c>
      <c r="V71" s="263">
        <f t="shared" si="23"/>
        <v>0</v>
      </c>
    </row>
    <row r="72" spans="1:22" ht="56.95" customHeight="1" x14ac:dyDescent="0.25">
      <c r="A72" s="293" t="str">
        <f>Questions!$A72</f>
        <v>APPL-09</v>
      </c>
      <c r="B72" s="293" t="str">
        <f t="shared" si="16"/>
        <v>APPL</v>
      </c>
      <c r="C72" s="293" t="str">
        <f>VLOOKUP($A72,Questions!$A$3:$L$333,2,0)&amp;""</f>
        <v>Does the system provide data input validation and error messages?</v>
      </c>
      <c r="D72" s="293" t="str">
        <f>VLOOKUP($A72,Questions!$A$3:$L$333,11,0)&amp;""</f>
        <v/>
      </c>
      <c r="E72" s="293" t="str">
        <f>VLOOKUP($A72,Questions!$A$3:$L$333,12,0)&amp;""</f>
        <v>Infrastructure</v>
      </c>
      <c r="F72" s="293" t="str">
        <f>VLOOKUP($A72,'Institution Evaluation'!$A$56:$K$346,3,0)&amp;""</f>
        <v>Yes</v>
      </c>
      <c r="G72" s="293" t="str">
        <f>VLOOKUP($A72,'Institution Evaluation'!$A$56:$K$346,7,0)&amp;""</f>
        <v>Yes</v>
      </c>
      <c r="H72" s="293" t="str">
        <f>VLOOKUP($A72,'Institution Evaluation'!$A$56:$K$346,8,0)&amp;""</f>
        <v/>
      </c>
      <c r="I72" s="293" t="str">
        <f>VLOOKUP($A72,'Institution Evaluation'!$A$56:$K$346,9,0)&amp;""</f>
        <v>Standard Importance</v>
      </c>
      <c r="J72" s="293" t="str">
        <f>VLOOKUP($A72,'Institution Evaluation'!$A$56:$K$346,10,0)&amp;""</f>
        <v/>
      </c>
      <c r="K72" s="293">
        <f t="shared" si="17"/>
        <v>10</v>
      </c>
      <c r="L72" s="263">
        <f>IF($E72="Not Scored", "N/A",IF(AND($D72='Auto Responses'!$J$27,$H72=""),"N/A",IF(AND($D72='Auto Responses'!$J$27,$H72='Auto Responses'!$J$7),1,IF(AND($D72='Auto Responses'!$J$27,$H72='Auto Responses'!$J$8),0,IF(OR(AND($F72=$G72,$H72=""),$H72='Auto Responses'!$J$7),1,0)))))</f>
        <v>1</v>
      </c>
      <c r="M72" s="293" t="str">
        <f>VLOOKUP($A72,'Institution Evaluation'!$A$56:$K$346,11,0)&amp;""</f>
        <v>FALSE</v>
      </c>
      <c r="N72" s="293">
        <f t="shared" si="18"/>
        <v>0</v>
      </c>
      <c r="O72" s="263">
        <f t="shared" si="15"/>
        <v>10</v>
      </c>
      <c r="P72" s="263">
        <f t="shared" si="19"/>
        <v>10</v>
      </c>
      <c r="Q72" s="263">
        <f t="shared" si="20"/>
        <v>0</v>
      </c>
      <c r="R72" s="263">
        <f t="shared" si="24"/>
        <v>0</v>
      </c>
      <c r="S72" s="263">
        <f t="shared" si="21"/>
        <v>0</v>
      </c>
      <c r="T72" s="263">
        <f t="shared" si="22"/>
        <v>0</v>
      </c>
      <c r="U72" s="263">
        <f t="shared" si="25"/>
        <v>21</v>
      </c>
      <c r="V72" s="263">
        <f t="shared" si="23"/>
        <v>0</v>
      </c>
    </row>
    <row r="73" spans="1:22" ht="56.95" customHeight="1" x14ac:dyDescent="0.25">
      <c r="A73" s="293" t="str">
        <f>Questions!$A73</f>
        <v>APPL-10</v>
      </c>
      <c r="B73" s="293" t="str">
        <f t="shared" si="16"/>
        <v>APPL</v>
      </c>
      <c r="C73" s="293" t="str">
        <f>VLOOKUP($A73,Questions!$A$3:$L$333,2,0)&amp;""</f>
        <v>Do you have a process and implemented procedures for managing your software supply chain (e.g., libraries, repositories, frameworks, etc.)</v>
      </c>
      <c r="D73" s="293" t="str">
        <f>VLOOKUP($A73,Questions!$A$3:$L$333,11,0)&amp;""</f>
        <v/>
      </c>
      <c r="E73" s="293" t="str">
        <f>VLOOKUP($A73,Questions!$A$3:$L$333,12,0)&amp;""</f>
        <v>Infrastructure</v>
      </c>
      <c r="F73" s="293" t="str">
        <f>VLOOKUP($A73,'Institution Evaluation'!$A$56:$K$346,3,0)&amp;""</f>
        <v>Yes</v>
      </c>
      <c r="G73" s="293" t="str">
        <f>VLOOKUP($A73,'Institution Evaluation'!$A$56:$K$346,7,0)&amp;""</f>
        <v>Yes</v>
      </c>
      <c r="H73" s="293" t="str">
        <f>VLOOKUP($A73,'Institution Evaluation'!$A$56:$K$346,8,0)&amp;""</f>
        <v/>
      </c>
      <c r="I73" s="293" t="str">
        <f>VLOOKUP($A73,'Institution Evaluation'!$A$56:$K$346,9,0)&amp;""</f>
        <v>Standard Importance</v>
      </c>
      <c r="J73" s="293" t="str">
        <f>VLOOKUP($A73,'Institution Evaluation'!$A$56:$K$346,10,0)&amp;""</f>
        <v/>
      </c>
      <c r="K73" s="293">
        <f t="shared" si="17"/>
        <v>10</v>
      </c>
      <c r="L73" s="263">
        <f>IF($E73="Not Scored", "N/A",IF(AND($D73='Auto Responses'!$J$27,$H73=""),"N/A",IF(AND($D73='Auto Responses'!$J$27,$H73='Auto Responses'!$J$7),1,IF(AND($D73='Auto Responses'!$J$27,$H73='Auto Responses'!$J$8),0,IF(OR(AND($F73=$G73,$H73=""),$H73='Auto Responses'!$J$7),1,0)))))</f>
        <v>1</v>
      </c>
      <c r="M73" s="293" t="str">
        <f>VLOOKUP($A73,'Institution Evaluation'!$A$56:$K$346,11,0)&amp;""</f>
        <v>FALSE</v>
      </c>
      <c r="N73" s="293">
        <f t="shared" si="18"/>
        <v>0</v>
      </c>
      <c r="O73" s="263">
        <f t="shared" si="15"/>
        <v>10</v>
      </c>
      <c r="P73" s="263">
        <f t="shared" si="19"/>
        <v>10</v>
      </c>
      <c r="Q73" s="263">
        <f t="shared" si="20"/>
        <v>0</v>
      </c>
      <c r="R73" s="263">
        <f t="shared" si="24"/>
        <v>0</v>
      </c>
      <c r="S73" s="263">
        <f t="shared" si="21"/>
        <v>0</v>
      </c>
      <c r="T73" s="263">
        <f t="shared" si="22"/>
        <v>0</v>
      </c>
      <c r="U73" s="263">
        <f t="shared" si="25"/>
        <v>21</v>
      </c>
      <c r="V73" s="263">
        <f t="shared" si="23"/>
        <v>0</v>
      </c>
    </row>
    <row r="74" spans="1:22" ht="56.95" customHeight="1" x14ac:dyDescent="0.25">
      <c r="A74" s="293" t="str">
        <f>Questions!$A74</f>
        <v>APPL-11</v>
      </c>
      <c r="B74" s="293" t="str">
        <f t="shared" si="16"/>
        <v>APPL</v>
      </c>
      <c r="C74" s="293" t="str">
        <f>VLOOKUP($A74,Questions!$A$3:$L$333,2,0)&amp;""</f>
        <v>Have your developers been trained in secure coding techniques?</v>
      </c>
      <c r="D74" s="293" t="str">
        <f>VLOOKUP($A74,Questions!$A$3:$L$333,11,0)&amp;""</f>
        <v/>
      </c>
      <c r="E74" s="293" t="str">
        <f>VLOOKUP($A74,Questions!$A$3:$L$333,12,0)&amp;""</f>
        <v>Infrastructure</v>
      </c>
      <c r="F74" s="293" t="str">
        <f>VLOOKUP($A74,'Institution Evaluation'!$A$56:$K$346,3,0)&amp;""</f>
        <v>Yes</v>
      </c>
      <c r="G74" s="293" t="str">
        <f>VLOOKUP($A74,'Institution Evaluation'!$A$56:$K$346,7,0)&amp;""</f>
        <v>Yes</v>
      </c>
      <c r="H74" s="293" t="str">
        <f>VLOOKUP($A74,'Institution Evaluation'!$A$56:$K$346,8,0)&amp;""</f>
        <v/>
      </c>
      <c r="I74" s="293" t="str">
        <f>VLOOKUP($A74,'Institution Evaluation'!$A$56:$K$346,9,0)&amp;""</f>
        <v>Standard Importance</v>
      </c>
      <c r="J74" s="293" t="str">
        <f>VLOOKUP($A74,'Institution Evaluation'!$A$56:$K$346,10,0)&amp;""</f>
        <v/>
      </c>
      <c r="K74" s="293">
        <f t="shared" si="17"/>
        <v>10</v>
      </c>
      <c r="L74" s="263">
        <f>IF($E74="Not Scored", "N/A",IF(AND($D74='Auto Responses'!$J$27,$H74=""),"N/A",IF(AND($D74='Auto Responses'!$J$27,$H74='Auto Responses'!$J$7),1,IF(AND($D74='Auto Responses'!$J$27,$H74='Auto Responses'!$J$8),0,IF(OR(AND($F74=$G74,$H74=""),$H74='Auto Responses'!$J$7),1,0)))))</f>
        <v>1</v>
      </c>
      <c r="M74" s="293" t="str">
        <f>VLOOKUP($A74,'Institution Evaluation'!$A$56:$K$346,11,0)&amp;""</f>
        <v>FALSE</v>
      </c>
      <c r="N74" s="293">
        <f t="shared" si="18"/>
        <v>0</v>
      </c>
      <c r="O74" s="263">
        <f t="shared" si="15"/>
        <v>10</v>
      </c>
      <c r="P74" s="263">
        <f t="shared" si="19"/>
        <v>10</v>
      </c>
      <c r="Q74" s="263">
        <f t="shared" si="20"/>
        <v>0</v>
      </c>
      <c r="R74" s="263">
        <f t="shared" si="24"/>
        <v>0</v>
      </c>
      <c r="S74" s="263">
        <f t="shared" si="21"/>
        <v>0</v>
      </c>
      <c r="T74" s="263">
        <f t="shared" si="22"/>
        <v>0</v>
      </c>
      <c r="U74" s="263">
        <f t="shared" si="25"/>
        <v>21</v>
      </c>
      <c r="V74" s="263">
        <f t="shared" si="23"/>
        <v>0</v>
      </c>
    </row>
    <row r="75" spans="1:22" ht="56.95" customHeight="1" x14ac:dyDescent="0.25">
      <c r="A75" s="293" t="str">
        <f>Questions!$A75</f>
        <v>APPL-12</v>
      </c>
      <c r="B75" s="293" t="str">
        <f t="shared" si="16"/>
        <v>APPL</v>
      </c>
      <c r="C75" s="293" t="str">
        <f>VLOOKUP($A75,Questions!$A$3:$L$333,2,0)&amp;""</f>
        <v>Was your application developed using secure coding techniques?</v>
      </c>
      <c r="D75" s="293" t="str">
        <f>VLOOKUP($A75,Questions!$A$3:$L$333,11,0)&amp;""</f>
        <v/>
      </c>
      <c r="E75" s="293" t="str">
        <f>VLOOKUP($A75,Questions!$A$3:$L$333,12,0)&amp;""</f>
        <v>Infrastructure</v>
      </c>
      <c r="F75" s="293" t="str">
        <f>VLOOKUP($A75,'Institution Evaluation'!$A$56:$K$346,3,0)&amp;""</f>
        <v>Yes</v>
      </c>
      <c r="G75" s="293" t="str">
        <f>VLOOKUP($A75,'Institution Evaluation'!$A$56:$K$346,7,0)&amp;""</f>
        <v>Yes</v>
      </c>
      <c r="H75" s="293" t="str">
        <f>VLOOKUP($A75,'Institution Evaluation'!$A$56:$K$346,8,0)&amp;""</f>
        <v/>
      </c>
      <c r="I75" s="293" t="str">
        <f>VLOOKUP($A75,'Institution Evaluation'!$A$56:$K$346,9,0)&amp;""</f>
        <v>Standard Importance</v>
      </c>
      <c r="J75" s="293" t="str">
        <f>VLOOKUP($A75,'Institution Evaluation'!$A$56:$K$346,10,0)&amp;""</f>
        <v/>
      </c>
      <c r="K75" s="293">
        <f t="shared" si="17"/>
        <v>10</v>
      </c>
      <c r="L75" s="263">
        <f>IF($E75="Not Scored", "N/A",IF(AND($D75='Auto Responses'!$J$27,$H75=""),"N/A",IF(AND($D75='Auto Responses'!$J$27,$H75='Auto Responses'!$J$7),1,IF(AND($D75='Auto Responses'!$J$27,$H75='Auto Responses'!$J$8),0,IF(OR(AND($F75=$G75,$H75=""),$H75='Auto Responses'!$J$7),1,0)))))</f>
        <v>1</v>
      </c>
      <c r="M75" s="293" t="str">
        <f>VLOOKUP($A75,'Institution Evaluation'!$A$56:$K$346,11,0)&amp;""</f>
        <v>FALSE</v>
      </c>
      <c r="N75" s="293">
        <f t="shared" si="18"/>
        <v>0</v>
      </c>
      <c r="O75" s="263">
        <f t="shared" si="15"/>
        <v>10</v>
      </c>
      <c r="P75" s="263">
        <f t="shared" si="19"/>
        <v>10</v>
      </c>
      <c r="Q75" s="263">
        <f t="shared" si="20"/>
        <v>0</v>
      </c>
      <c r="R75" s="263">
        <f t="shared" si="24"/>
        <v>0</v>
      </c>
      <c r="S75" s="263">
        <f t="shared" si="21"/>
        <v>0</v>
      </c>
      <c r="T75" s="263">
        <f t="shared" si="22"/>
        <v>0</v>
      </c>
      <c r="U75" s="263">
        <f t="shared" si="25"/>
        <v>21</v>
      </c>
      <c r="V75" s="263">
        <f t="shared" si="23"/>
        <v>0</v>
      </c>
    </row>
    <row r="76" spans="1:22" ht="56.95" customHeight="1" x14ac:dyDescent="0.25">
      <c r="A76" s="293" t="str">
        <f>Questions!$A76</f>
        <v>APPL-13</v>
      </c>
      <c r="B76" s="293" t="str">
        <f t="shared" si="16"/>
        <v>APPL</v>
      </c>
      <c r="C76" s="293" t="str">
        <f>VLOOKUP($A76,Questions!$A$3:$L$333,2,0)&amp;""</f>
        <v>If mobile, is the application available from a trusted source (e.g., App Store, Google Play Store)?</v>
      </c>
      <c r="D76" s="293" t="str">
        <f>VLOOKUP($A76,Questions!$A$3:$L$333,11,0)&amp;""</f>
        <v/>
      </c>
      <c r="E76" s="293" t="str">
        <f>VLOOKUP($A76,Questions!$A$3:$L$333,12,0)&amp;""</f>
        <v>Infrastructure</v>
      </c>
      <c r="F76" s="293" t="str">
        <f>VLOOKUP($A76,'Institution Evaluation'!$A$56:$K$346,3,0)&amp;""</f>
        <v>N/A</v>
      </c>
      <c r="G76" s="293" t="str">
        <f>VLOOKUP($A76,'Institution Evaluation'!$A$56:$K$346,7,0)&amp;""</f>
        <v>Yes</v>
      </c>
      <c r="H76" s="293" t="str">
        <f>VLOOKUP($A76,'Institution Evaluation'!$A$56:$K$346,8,0)&amp;""</f>
        <v/>
      </c>
      <c r="I76" s="293" t="str">
        <f>VLOOKUP($A76,'Institution Evaluation'!$A$56:$K$346,9,0)&amp;""</f>
        <v>Minor Importance</v>
      </c>
      <c r="J76" s="293" t="str">
        <f>VLOOKUP($A76,'Institution Evaluation'!$A$56:$K$346,10,0)&amp;""</f>
        <v/>
      </c>
      <c r="K76" s="293">
        <f t="shared" si="17"/>
        <v>5</v>
      </c>
      <c r="L76" s="263">
        <f>IF($E76="Not Scored", "N/A",IF(AND($D76='Auto Responses'!$J$27,$H76=""),"N/A",IF(AND($D76='Auto Responses'!$J$27,$H76='Auto Responses'!$J$7),1,IF(AND($D76='Auto Responses'!$J$27,$H76='Auto Responses'!$J$8),0,IF(OR(AND($F76=$G76,$H76=""),$H76='Auto Responses'!$J$7),1,0)))))</f>
        <v>0</v>
      </c>
      <c r="M76" s="293" t="str">
        <f>VLOOKUP($A76,'Institution Evaluation'!$A$56:$K$346,11,0)&amp;""</f>
        <v>FALSE</v>
      </c>
      <c r="N76" s="293">
        <f t="shared" si="18"/>
        <v>0</v>
      </c>
      <c r="O76" s="263" t="str">
        <f t="shared" si="15"/>
        <v>N/A</v>
      </c>
      <c r="P76" s="263" t="str">
        <f t="shared" si="19"/>
        <v>N/A</v>
      </c>
      <c r="Q76" s="263">
        <f t="shared" si="20"/>
        <v>0</v>
      </c>
      <c r="R76" s="263">
        <f t="shared" si="24"/>
        <v>0</v>
      </c>
      <c r="S76" s="263">
        <f t="shared" si="21"/>
        <v>0</v>
      </c>
      <c r="T76" s="263">
        <f t="shared" si="22"/>
        <v>0</v>
      </c>
      <c r="U76" s="263">
        <f t="shared" si="25"/>
        <v>21</v>
      </c>
      <c r="V76" s="263">
        <f t="shared" si="23"/>
        <v>0</v>
      </c>
    </row>
    <row r="77" spans="1:22" ht="56.95" customHeight="1" x14ac:dyDescent="0.25">
      <c r="A77" s="293" t="str">
        <f>Questions!$A77</f>
        <v>APPL-14</v>
      </c>
      <c r="B77" s="293" t="str">
        <f t="shared" si="16"/>
        <v>APPL</v>
      </c>
      <c r="C77" s="293" t="str">
        <f>VLOOKUP($A77,Questions!$A$3:$L$333,2,0)&amp;""</f>
        <v>Do you have a fully implemented policy or procedure that details how your employees obtain administrator access to institutional instance of the application?</v>
      </c>
      <c r="D77" s="293" t="str">
        <f>VLOOKUP($A77,Questions!$A$3:$L$333,11,0)&amp;""</f>
        <v/>
      </c>
      <c r="E77" s="293" t="str">
        <f>VLOOKUP($A77,Questions!$A$3:$L$333,12,0)&amp;""</f>
        <v>Infrastructure</v>
      </c>
      <c r="F77" s="293" t="str">
        <f>VLOOKUP($A77,'Institution Evaluation'!$A$56:$K$346,3,0)&amp;""</f>
        <v>Yes</v>
      </c>
      <c r="G77" s="293" t="str">
        <f>VLOOKUP($A77,'Institution Evaluation'!$A$56:$K$346,7,0)&amp;""</f>
        <v>Yes</v>
      </c>
      <c r="H77" s="293" t="str">
        <f>VLOOKUP($A77,'Institution Evaluation'!$A$56:$K$346,8,0)&amp;""</f>
        <v/>
      </c>
      <c r="I77" s="293" t="str">
        <f>VLOOKUP($A77,'Institution Evaluation'!$A$56:$K$346,9,0)&amp;""</f>
        <v>Minor Importance</v>
      </c>
      <c r="J77" s="293" t="str">
        <f>VLOOKUP($A77,'Institution Evaluation'!$A$56:$K$346,10,0)&amp;""</f>
        <v/>
      </c>
      <c r="K77" s="293">
        <f t="shared" si="17"/>
        <v>5</v>
      </c>
      <c r="L77" s="263">
        <f>IF($E77="Not Scored", "N/A",IF(AND($D77='Auto Responses'!$J$27,$H77=""),"N/A",IF(AND($D77='Auto Responses'!$J$27,$H77='Auto Responses'!$J$7),1,IF(AND($D77='Auto Responses'!$J$27,$H77='Auto Responses'!$J$8),0,IF(OR(AND($F77=$G77,$H77=""),$H77='Auto Responses'!$J$7),1,0)))))</f>
        <v>1</v>
      </c>
      <c r="M77" s="293" t="str">
        <f>VLOOKUP($A77,'Institution Evaluation'!$A$56:$K$346,11,0)&amp;""</f>
        <v>FALSE</v>
      </c>
      <c r="N77" s="293">
        <f t="shared" si="18"/>
        <v>0</v>
      </c>
      <c r="O77" s="263">
        <f t="shared" si="15"/>
        <v>5</v>
      </c>
      <c r="P77" s="263">
        <f t="shared" si="19"/>
        <v>5</v>
      </c>
      <c r="Q77" s="263">
        <f t="shared" si="20"/>
        <v>0</v>
      </c>
      <c r="R77" s="263">
        <f t="shared" si="24"/>
        <v>0</v>
      </c>
      <c r="S77" s="263">
        <f t="shared" si="21"/>
        <v>0</v>
      </c>
      <c r="T77" s="263">
        <f t="shared" si="22"/>
        <v>0</v>
      </c>
      <c r="U77" s="263">
        <f t="shared" si="25"/>
        <v>21</v>
      </c>
      <c r="V77" s="263">
        <f t="shared" si="23"/>
        <v>0</v>
      </c>
    </row>
    <row r="78" spans="1:22" ht="56.95" customHeight="1" x14ac:dyDescent="0.25">
      <c r="A78" s="293" t="str">
        <f>Questions!$A78</f>
        <v>AAAI-01</v>
      </c>
      <c r="B78" s="293" t="str">
        <f t="shared" si="16"/>
        <v>AAAI</v>
      </c>
      <c r="C78" s="293" t="str">
        <f>VLOOKUP($A78,Questions!$A$3:$L$333,2,0)&amp;""</f>
        <v>Does your solution support single sign-on (SSO) protocols for user and administrator authentication?*</v>
      </c>
      <c r="D78" s="293" t="str">
        <f>VLOOKUP($A78,Questions!$A$3:$L$333,11,0)&amp;""</f>
        <v/>
      </c>
      <c r="E78" s="293" t="str">
        <f>VLOOKUP($A78,Questions!$A$3:$L$333,12,0)&amp;""</f>
        <v>Product</v>
      </c>
      <c r="F78" s="293" t="str">
        <f>VLOOKUP($A78,'Institution Evaluation'!$A$56:$K$346,3,0)&amp;""</f>
        <v>Yes</v>
      </c>
      <c r="G78" s="293" t="str">
        <f>VLOOKUP($A78,'Institution Evaluation'!$A$56:$K$346,7,0)&amp;""</f>
        <v>Yes</v>
      </c>
      <c r="H78" s="293" t="str">
        <f>VLOOKUP($A78,'Institution Evaluation'!$A$56:$K$346,8,0)&amp;""</f>
        <v/>
      </c>
      <c r="I78" s="293" t="str">
        <f>VLOOKUP($A78,'Institution Evaluation'!$A$56:$K$346,9,0)&amp;""</f>
        <v>Critical Importance</v>
      </c>
      <c r="J78" s="293" t="str">
        <f>VLOOKUP($A78,'Institution Evaluation'!$A$56:$K$346,10,0)&amp;""</f>
        <v/>
      </c>
      <c r="K78" s="293">
        <f t="shared" si="17"/>
        <v>20</v>
      </c>
      <c r="L78" s="263">
        <f>IF($E78="Not Scored", "N/A",IF(AND($D78='Auto Responses'!$J$27,$H78=""),"N/A",IF(AND($D78='Auto Responses'!$J$27,$H78='Auto Responses'!$J$7),1,IF(AND($D78='Auto Responses'!$J$27,$H78='Auto Responses'!$J$8),0,IF(OR(AND($F78=$G78,$H78=""),$H78='Auto Responses'!$J$7),1,0)))))</f>
        <v>1</v>
      </c>
      <c r="M78" s="293" t="str">
        <f>VLOOKUP($A78,'Institution Evaluation'!$A$56:$K$346,11,0)&amp;""</f>
        <v>FALSE</v>
      </c>
      <c r="N78" s="293">
        <f t="shared" si="18"/>
        <v>1</v>
      </c>
      <c r="O78" s="263">
        <f t="shared" si="15"/>
        <v>20</v>
      </c>
      <c r="P78" s="263">
        <f t="shared" si="19"/>
        <v>20</v>
      </c>
      <c r="Q78" s="263">
        <f t="shared" si="20"/>
        <v>0</v>
      </c>
      <c r="R78" s="263">
        <f t="shared" si="24"/>
        <v>0</v>
      </c>
      <c r="S78" s="263">
        <f t="shared" si="21"/>
        <v>0</v>
      </c>
      <c r="T78" s="263">
        <f t="shared" si="22"/>
        <v>1</v>
      </c>
      <c r="U78" s="263">
        <f t="shared" si="25"/>
        <v>22</v>
      </c>
      <c r="V78" s="263">
        <f t="shared" si="23"/>
        <v>22</v>
      </c>
    </row>
    <row r="79" spans="1:22" ht="56.95" customHeight="1" x14ac:dyDescent="0.25">
      <c r="A79" s="293" t="str">
        <f>Questions!$A79</f>
        <v>AAAI-02</v>
      </c>
      <c r="B79" s="293" t="str">
        <f t="shared" si="16"/>
        <v>AAAI</v>
      </c>
      <c r="C79" s="293" t="str">
        <f>VLOOKUP($A79,Questions!$A$3:$L$333,2,0)&amp;""</f>
        <v>For customers not using SSO, does your solution support local authentication protocols for user and administrator authentication?*</v>
      </c>
      <c r="D79" s="293" t="str">
        <f>VLOOKUP($A79,Questions!$A$3:$L$333,11,0)&amp;""</f>
        <v/>
      </c>
      <c r="E79" s="293" t="str">
        <f>VLOOKUP($A79,Questions!$A$3:$L$333,12,0)&amp;""</f>
        <v>Product</v>
      </c>
      <c r="F79" s="293" t="str">
        <f>VLOOKUP($A79,'Institution Evaluation'!$A$56:$K$346,3,0)&amp;""</f>
        <v>Yes</v>
      </c>
      <c r="G79" s="293" t="str">
        <f>VLOOKUP($A79,'Institution Evaluation'!$A$56:$K$346,7,0)&amp;""</f>
        <v>Yes</v>
      </c>
      <c r="H79" s="293" t="str">
        <f>VLOOKUP($A79,'Institution Evaluation'!$A$56:$K$346,8,0)&amp;""</f>
        <v/>
      </c>
      <c r="I79" s="293" t="str">
        <f>VLOOKUP($A79,'Institution Evaluation'!$A$56:$K$346,9,0)&amp;""</f>
        <v>Critical Importance</v>
      </c>
      <c r="J79" s="293" t="str">
        <f>VLOOKUP($A79,'Institution Evaluation'!$A$56:$K$346,10,0)&amp;""</f>
        <v/>
      </c>
      <c r="K79" s="293">
        <f t="shared" si="17"/>
        <v>20</v>
      </c>
      <c r="L79" s="263">
        <f>IF($E79="Not Scored", "N/A",IF(AND($D79='Auto Responses'!$J$27,$H79=""),"N/A",IF(AND($D79='Auto Responses'!$J$27,$H79='Auto Responses'!$J$7),1,IF(AND($D79='Auto Responses'!$J$27,$H79='Auto Responses'!$J$8),0,IF(OR(AND($F79=$G79,$H79=""),$H79='Auto Responses'!$J$7),1,0)))))</f>
        <v>1</v>
      </c>
      <c r="M79" s="293" t="str">
        <f>VLOOKUP($A79,'Institution Evaluation'!$A$56:$K$346,11,0)&amp;""</f>
        <v>FALSE</v>
      </c>
      <c r="N79" s="293">
        <f t="shared" si="18"/>
        <v>1</v>
      </c>
      <c r="O79" s="263">
        <f t="shared" si="15"/>
        <v>20</v>
      </c>
      <c r="P79" s="263">
        <f t="shared" si="19"/>
        <v>20</v>
      </c>
      <c r="Q79" s="263">
        <f t="shared" si="20"/>
        <v>0</v>
      </c>
      <c r="R79" s="263">
        <f t="shared" si="24"/>
        <v>0</v>
      </c>
      <c r="S79" s="263">
        <f t="shared" si="21"/>
        <v>0</v>
      </c>
      <c r="T79" s="263">
        <f t="shared" si="22"/>
        <v>1</v>
      </c>
      <c r="U79" s="263">
        <f t="shared" si="25"/>
        <v>23</v>
      </c>
      <c r="V79" s="263">
        <f t="shared" si="23"/>
        <v>23</v>
      </c>
    </row>
    <row r="80" spans="1:22" ht="56.95" customHeight="1" x14ac:dyDescent="0.25">
      <c r="A80" s="293" t="str">
        <f>Questions!$A80</f>
        <v>AAAI-03</v>
      </c>
      <c r="B80" s="293" t="str">
        <f t="shared" si="16"/>
        <v>AAAI</v>
      </c>
      <c r="C80" s="293" t="str">
        <f>VLOOKUP($A80,Questions!$A$3:$L$333,2,0)&amp;""</f>
        <v>For customers not using SSO, can you enforce password/passphrase complexity requirements (provided by the institution)?*</v>
      </c>
      <c r="D80" s="293" t="str">
        <f>VLOOKUP($A80,Questions!$A$3:$L$333,11,0)&amp;""</f>
        <v/>
      </c>
      <c r="E80" s="293" t="str">
        <f>VLOOKUP($A80,Questions!$A$3:$L$333,12,0)&amp;""</f>
        <v>Product</v>
      </c>
      <c r="F80" s="293" t="str">
        <f>VLOOKUP($A80,'Institution Evaluation'!$A$56:$K$346,3,0)&amp;""</f>
        <v>Yes</v>
      </c>
      <c r="G80" s="293" t="str">
        <f>VLOOKUP($A80,'Institution Evaluation'!$A$56:$K$346,7,0)&amp;""</f>
        <v>Yes</v>
      </c>
      <c r="H80" s="293" t="str">
        <f>VLOOKUP($A80,'Institution Evaluation'!$A$56:$K$346,8,0)&amp;""</f>
        <v/>
      </c>
      <c r="I80" s="293" t="str">
        <f>VLOOKUP($A80,'Institution Evaluation'!$A$56:$K$346,9,0)&amp;""</f>
        <v>Critical Importance</v>
      </c>
      <c r="J80" s="293" t="str">
        <f>VLOOKUP($A80,'Institution Evaluation'!$A$56:$K$346,10,0)&amp;""</f>
        <v/>
      </c>
      <c r="K80" s="293">
        <f t="shared" si="17"/>
        <v>20</v>
      </c>
      <c r="L80" s="263">
        <f>IF($E80="Not Scored", "N/A",IF(AND($D80='Auto Responses'!$J$27,$H80=""),"N/A",IF(AND($D80='Auto Responses'!$J$27,$H80='Auto Responses'!$J$7),1,IF(AND($D80='Auto Responses'!$J$27,$H80='Auto Responses'!$J$8),0,IF(OR(AND($F80=$G80,$H80=""),$H80='Auto Responses'!$J$7),1,0)))))</f>
        <v>1</v>
      </c>
      <c r="M80" s="293" t="str">
        <f>VLOOKUP($A80,'Institution Evaluation'!$A$56:$K$346,11,0)&amp;""</f>
        <v>FALSE</v>
      </c>
      <c r="N80" s="293">
        <f t="shared" si="18"/>
        <v>1</v>
      </c>
      <c r="O80" s="263">
        <f t="shared" si="15"/>
        <v>20</v>
      </c>
      <c r="P80" s="263">
        <f t="shared" si="19"/>
        <v>20</v>
      </c>
      <c r="Q80" s="263">
        <f t="shared" si="20"/>
        <v>0</v>
      </c>
      <c r="R80" s="263">
        <f t="shared" si="24"/>
        <v>0</v>
      </c>
      <c r="S80" s="263">
        <f t="shared" si="21"/>
        <v>0</v>
      </c>
      <c r="T80" s="263">
        <f t="shared" si="22"/>
        <v>1</v>
      </c>
      <c r="U80" s="263">
        <f t="shared" si="25"/>
        <v>24</v>
      </c>
      <c r="V80" s="263">
        <f t="shared" si="23"/>
        <v>24</v>
      </c>
    </row>
    <row r="81" spans="1:22" ht="56.95" customHeight="1" x14ac:dyDescent="0.25">
      <c r="A81" s="293" t="str">
        <f>Questions!$A81</f>
        <v>AAAI-04</v>
      </c>
      <c r="B81" s="293" t="str">
        <f t="shared" si="16"/>
        <v>AAAI</v>
      </c>
      <c r="C81" s="293" t="str">
        <f>VLOOKUP($A81,Questions!$A$3:$L$333,2,0)&amp;""</f>
        <v>For customers not using SSO, does the system have password complexity or length limitations and/or restrictions?*</v>
      </c>
      <c r="D81" s="293" t="str">
        <f>VLOOKUP($A81,Questions!$A$3:$L$333,11,0)&amp;""</f>
        <v/>
      </c>
      <c r="E81" s="293" t="str">
        <f>VLOOKUP($A81,Questions!$A$3:$L$333,12,0)&amp;""</f>
        <v>Product</v>
      </c>
      <c r="F81" s="293" t="str">
        <f>VLOOKUP($A81,'Institution Evaluation'!$A$56:$K$346,3,0)&amp;""</f>
        <v>Yes</v>
      </c>
      <c r="G81" s="293" t="str">
        <f>VLOOKUP($A81,'Institution Evaluation'!$A$56:$K$346,7,0)&amp;""</f>
        <v>No</v>
      </c>
      <c r="H81" s="293" t="str">
        <f>VLOOKUP($A81,'Institution Evaluation'!$A$56:$K$346,8,0)&amp;""</f>
        <v/>
      </c>
      <c r="I81" s="293" t="str">
        <f>VLOOKUP($A81,'Institution Evaluation'!$A$56:$K$346,9,0)&amp;""</f>
        <v>Critical Importance</v>
      </c>
      <c r="J81" s="293" t="str">
        <f>VLOOKUP($A81,'Institution Evaluation'!$A$56:$K$346,10,0)&amp;""</f>
        <v/>
      </c>
      <c r="K81" s="293">
        <f t="shared" si="17"/>
        <v>20</v>
      </c>
      <c r="L81" s="263">
        <f>IF($E81="Not Scored", "N/A",IF(AND($D81='Auto Responses'!$J$27,$H81=""),"N/A",IF(AND($D81='Auto Responses'!$J$27,$H81='Auto Responses'!$J$7),1,IF(AND($D81='Auto Responses'!$J$27,$H81='Auto Responses'!$J$8),0,IF(OR(AND($F81=$G81,$H81=""),$H81='Auto Responses'!$J$7),1,0)))))</f>
        <v>0</v>
      </c>
      <c r="M81" s="293" t="str">
        <f>VLOOKUP($A81,'Institution Evaluation'!$A$56:$K$346,11,0)&amp;""</f>
        <v>FALSE</v>
      </c>
      <c r="N81" s="293">
        <f t="shared" si="18"/>
        <v>1</v>
      </c>
      <c r="O81" s="263">
        <f t="shared" si="15"/>
        <v>20</v>
      </c>
      <c r="P81" s="263">
        <f t="shared" si="19"/>
        <v>0</v>
      </c>
      <c r="Q81" s="263">
        <f t="shared" si="20"/>
        <v>0</v>
      </c>
      <c r="R81" s="263">
        <f t="shared" si="24"/>
        <v>0</v>
      </c>
      <c r="S81" s="263">
        <f t="shared" si="21"/>
        <v>0</v>
      </c>
      <c r="T81" s="263">
        <f t="shared" si="22"/>
        <v>1</v>
      </c>
      <c r="U81" s="263">
        <f t="shared" si="25"/>
        <v>25</v>
      </c>
      <c r="V81" s="263">
        <f t="shared" si="23"/>
        <v>25</v>
      </c>
    </row>
    <row r="82" spans="1:22" ht="56.95" customHeight="1" x14ac:dyDescent="0.25">
      <c r="A82" s="293" t="str">
        <f>Questions!$A82</f>
        <v>AAAI-05</v>
      </c>
      <c r="B82" s="293" t="str">
        <f t="shared" si="16"/>
        <v>AAAI</v>
      </c>
      <c r="C82" s="293" t="str">
        <f>VLOOKUP($A82,Questions!$A$3:$L$333,2,0)&amp;""</f>
        <v>For customers not using SSO, do you have documented password/passphrase reset procedures that are currently implemented in the system and/or customer support?*</v>
      </c>
      <c r="D82" s="293" t="str">
        <f>VLOOKUP($A82,Questions!$A$3:$L$333,11,0)&amp;""</f>
        <v/>
      </c>
      <c r="E82" s="293" t="str">
        <f>VLOOKUP($A82,Questions!$A$3:$L$333,12,0)&amp;""</f>
        <v>Product</v>
      </c>
      <c r="F82" s="293" t="str">
        <f>VLOOKUP($A82,'Institution Evaluation'!$A$56:$K$346,3,0)&amp;""</f>
        <v>Yes</v>
      </c>
      <c r="G82" s="293" t="str">
        <f>VLOOKUP($A82,'Institution Evaluation'!$A$56:$K$346,7,0)&amp;""</f>
        <v>Yes</v>
      </c>
      <c r="H82" s="293" t="str">
        <f>VLOOKUP($A82,'Institution Evaluation'!$A$56:$K$346,8,0)&amp;""</f>
        <v/>
      </c>
      <c r="I82" s="293" t="str">
        <f>VLOOKUP($A82,'Institution Evaluation'!$A$56:$K$346,9,0)&amp;""</f>
        <v>Critical Importance</v>
      </c>
      <c r="J82" s="293" t="str">
        <f>VLOOKUP($A82,'Institution Evaluation'!$A$56:$K$346,10,0)&amp;""</f>
        <v/>
      </c>
      <c r="K82" s="293">
        <f t="shared" si="17"/>
        <v>20</v>
      </c>
      <c r="L82" s="263">
        <f>IF($E82="Not Scored", "N/A",IF(AND($D82='Auto Responses'!$J$27,$H82=""),"N/A",IF(AND($D82='Auto Responses'!$J$27,$H82='Auto Responses'!$J$7),1,IF(AND($D82='Auto Responses'!$J$27,$H82='Auto Responses'!$J$8),0,IF(OR(AND($F82=$G82,$H82=""),$H82='Auto Responses'!$J$7),1,0)))))</f>
        <v>1</v>
      </c>
      <c r="M82" s="293" t="str">
        <f>VLOOKUP($A82,'Institution Evaluation'!$A$56:$K$346,11,0)&amp;""</f>
        <v>FALSE</v>
      </c>
      <c r="N82" s="293">
        <f t="shared" si="18"/>
        <v>1</v>
      </c>
      <c r="O82" s="263">
        <f t="shared" si="15"/>
        <v>20</v>
      </c>
      <c r="P82" s="263">
        <f t="shared" si="19"/>
        <v>20</v>
      </c>
      <c r="Q82" s="263">
        <f t="shared" si="20"/>
        <v>0</v>
      </c>
      <c r="R82" s="263">
        <f t="shared" si="24"/>
        <v>0</v>
      </c>
      <c r="S82" s="263">
        <f t="shared" si="21"/>
        <v>0</v>
      </c>
      <c r="T82" s="263">
        <f t="shared" si="22"/>
        <v>1</v>
      </c>
      <c r="U82" s="263">
        <f t="shared" si="25"/>
        <v>26</v>
      </c>
      <c r="V82" s="263">
        <f t="shared" si="23"/>
        <v>26</v>
      </c>
    </row>
    <row r="83" spans="1:22" ht="56.95" customHeight="1" x14ac:dyDescent="0.25">
      <c r="A83" s="293" t="str">
        <f>Questions!$A83</f>
        <v>AAAI-06</v>
      </c>
      <c r="B83" s="293" t="str">
        <f t="shared" si="16"/>
        <v>AAAI</v>
      </c>
      <c r="C83" s="293" t="str">
        <f>VLOOKUP($A83,Questions!$A$3:$L$333,2,0)&amp;""</f>
        <v>Does your organization participate in InCommon or another eduGAIN-affiliated trust federation?*</v>
      </c>
      <c r="D83" s="293" t="str">
        <f>VLOOKUP($A83,Questions!$A$3:$L$333,11,0)&amp;""</f>
        <v/>
      </c>
      <c r="E83" s="293" t="str">
        <f>VLOOKUP($A83,Questions!$A$3:$L$333,12,0)&amp;""</f>
        <v>Product</v>
      </c>
      <c r="F83" s="293" t="str">
        <f>VLOOKUP($A83,'Institution Evaluation'!$A$56:$K$346,3,0)&amp;""</f>
        <v>No</v>
      </c>
      <c r="G83" s="293" t="str">
        <f>VLOOKUP($A83,'Institution Evaluation'!$A$56:$K$346,7,0)&amp;""</f>
        <v>Yes</v>
      </c>
      <c r="H83" s="293" t="str">
        <f>VLOOKUP($A83,'Institution Evaluation'!$A$56:$K$346,8,0)&amp;""</f>
        <v/>
      </c>
      <c r="I83" s="293" t="str">
        <f>VLOOKUP($A83,'Institution Evaluation'!$A$56:$K$346,9,0)&amp;""</f>
        <v>Critical Importance</v>
      </c>
      <c r="J83" s="293" t="str">
        <f>VLOOKUP($A83,'Institution Evaluation'!$A$56:$K$346,10,0)&amp;""</f>
        <v/>
      </c>
      <c r="K83" s="293">
        <f t="shared" si="17"/>
        <v>20</v>
      </c>
      <c r="L83" s="263">
        <f>IF($E83="Not Scored", "N/A",IF(AND($D83='Auto Responses'!$J$27,$H83=""),"N/A",IF(AND($D83='Auto Responses'!$J$27,$H83='Auto Responses'!$J$7),1,IF(AND($D83='Auto Responses'!$J$27,$H83='Auto Responses'!$J$8),0,IF(OR(AND($F83=$G83,$H83=""),$H83='Auto Responses'!$J$7),1,0)))))</f>
        <v>0</v>
      </c>
      <c r="M83" s="293" t="str">
        <f>VLOOKUP($A83,'Institution Evaluation'!$A$56:$K$346,11,0)&amp;""</f>
        <v>FALSE</v>
      </c>
      <c r="N83" s="293">
        <f t="shared" si="18"/>
        <v>1</v>
      </c>
      <c r="O83" s="263">
        <f t="shared" si="15"/>
        <v>20</v>
      </c>
      <c r="P83" s="263">
        <f t="shared" si="19"/>
        <v>0</v>
      </c>
      <c r="Q83" s="263">
        <f t="shared" si="20"/>
        <v>0</v>
      </c>
      <c r="R83" s="263">
        <f t="shared" si="24"/>
        <v>0</v>
      </c>
      <c r="S83" s="263">
        <f t="shared" si="21"/>
        <v>0</v>
      </c>
      <c r="T83" s="263">
        <f t="shared" si="22"/>
        <v>1</v>
      </c>
      <c r="U83" s="263">
        <f t="shared" si="25"/>
        <v>27</v>
      </c>
      <c r="V83" s="263">
        <f t="shared" si="23"/>
        <v>27</v>
      </c>
    </row>
    <row r="84" spans="1:22" ht="56.95" customHeight="1" x14ac:dyDescent="0.25">
      <c r="A84" s="293" t="str">
        <f>Questions!$A84</f>
        <v>AAAI-07</v>
      </c>
      <c r="B84" s="293" t="str">
        <f t="shared" si="16"/>
        <v>AAAI</v>
      </c>
      <c r="C84" s="293" t="str">
        <f>VLOOKUP($A84,Questions!$A$3:$L$333,2,0)&amp;""</f>
        <v>Are there any passwords/passphrases hard-coded into your systems or solutions?*</v>
      </c>
      <c r="D84" s="293" t="str">
        <f>VLOOKUP($A84,Questions!$A$3:$L$333,11,0)&amp;""</f>
        <v/>
      </c>
      <c r="E84" s="293" t="str">
        <f>VLOOKUP($A84,Questions!$A$3:$L$333,12,0)&amp;""</f>
        <v>Product</v>
      </c>
      <c r="F84" s="293" t="str">
        <f>VLOOKUP($A84,'Institution Evaluation'!$A$56:$K$346,3,0)&amp;""</f>
        <v>No</v>
      </c>
      <c r="G84" s="293" t="str">
        <f>VLOOKUP($A84,'Institution Evaluation'!$A$56:$K$346,7,0)&amp;""</f>
        <v>No</v>
      </c>
      <c r="H84" s="293" t="str">
        <f>VLOOKUP($A84,'Institution Evaluation'!$A$56:$K$346,8,0)&amp;""</f>
        <v/>
      </c>
      <c r="I84" s="293" t="str">
        <f>VLOOKUP($A84,'Institution Evaluation'!$A$56:$K$346,9,0)&amp;""</f>
        <v>Critical Importance</v>
      </c>
      <c r="J84" s="293" t="str">
        <f>VLOOKUP($A84,'Institution Evaluation'!$A$56:$K$346,10,0)&amp;""</f>
        <v/>
      </c>
      <c r="K84" s="293">
        <f t="shared" si="17"/>
        <v>20</v>
      </c>
      <c r="L84" s="263">
        <f>IF($E84="Not Scored", "N/A",IF(AND($D84='Auto Responses'!$J$27,$H84=""),"N/A",IF(AND($D84='Auto Responses'!$J$27,$H84='Auto Responses'!$J$7),1,IF(AND($D84='Auto Responses'!$J$27,$H84='Auto Responses'!$J$8),0,IF(OR(AND($F84=$G84,$H84=""),$H84='Auto Responses'!$J$7),1,0)))))</f>
        <v>1</v>
      </c>
      <c r="M84" s="293" t="str">
        <f>VLOOKUP($A84,'Institution Evaluation'!$A$56:$K$346,11,0)&amp;""</f>
        <v>FALSE</v>
      </c>
      <c r="N84" s="293">
        <f t="shared" si="18"/>
        <v>1</v>
      </c>
      <c r="O84" s="263">
        <f t="shared" si="15"/>
        <v>20</v>
      </c>
      <c r="P84" s="263">
        <f t="shared" si="19"/>
        <v>20</v>
      </c>
      <c r="Q84" s="263">
        <f t="shared" si="20"/>
        <v>0</v>
      </c>
      <c r="R84" s="263">
        <f t="shared" si="24"/>
        <v>0</v>
      </c>
      <c r="S84" s="263">
        <f t="shared" si="21"/>
        <v>0</v>
      </c>
      <c r="T84" s="263">
        <f t="shared" si="22"/>
        <v>1</v>
      </c>
      <c r="U84" s="263">
        <f t="shared" si="25"/>
        <v>28</v>
      </c>
      <c r="V84" s="263">
        <f t="shared" si="23"/>
        <v>28</v>
      </c>
    </row>
    <row r="85" spans="1:22" ht="56.95" customHeight="1" x14ac:dyDescent="0.25">
      <c r="A85" s="293" t="str">
        <f>Questions!$A85</f>
        <v>AAAI-08</v>
      </c>
      <c r="B85" s="293" t="str">
        <f t="shared" si="16"/>
        <v>AAAI</v>
      </c>
      <c r="C85" s="293" t="str">
        <f>VLOOKUP($A85,Questions!$A$3:$L$333,2,0)&amp;""</f>
        <v>Are you storing any passwords in plaintext?*</v>
      </c>
      <c r="D85" s="293" t="str">
        <f>VLOOKUP($A85,Questions!$A$3:$L$333,11,0)&amp;""</f>
        <v/>
      </c>
      <c r="E85" s="293" t="str">
        <f>VLOOKUP($A85,Questions!$A$3:$L$333,12,0)&amp;""</f>
        <v>Product</v>
      </c>
      <c r="F85" s="293" t="str">
        <f>VLOOKUP($A85,'Institution Evaluation'!$A$56:$K$346,3,0)&amp;""</f>
        <v>No</v>
      </c>
      <c r="G85" s="293" t="str">
        <f>VLOOKUP($A85,'Institution Evaluation'!$A$56:$K$346,7,0)&amp;""</f>
        <v>No</v>
      </c>
      <c r="H85" s="293" t="str">
        <f>VLOOKUP($A85,'Institution Evaluation'!$A$56:$K$346,8,0)&amp;""</f>
        <v/>
      </c>
      <c r="I85" s="293" t="str">
        <f>VLOOKUP($A85,'Institution Evaluation'!$A$56:$K$346,9,0)&amp;""</f>
        <v>Critical Importance</v>
      </c>
      <c r="J85" s="293" t="str">
        <f>VLOOKUP($A85,'Institution Evaluation'!$A$56:$K$346,10,0)&amp;""</f>
        <v/>
      </c>
      <c r="K85" s="293">
        <f t="shared" si="17"/>
        <v>20</v>
      </c>
      <c r="L85" s="263">
        <f>IF($E85="Not Scored", "N/A",IF(AND($D85='Auto Responses'!$J$27,$H85=""),"N/A",IF(AND($D85='Auto Responses'!$J$27,$H85='Auto Responses'!$J$7),1,IF(AND($D85='Auto Responses'!$J$27,$H85='Auto Responses'!$J$8),0,IF(OR(AND($F85=$G85,$H85=""),$H85='Auto Responses'!$J$7),1,0)))))</f>
        <v>1</v>
      </c>
      <c r="M85" s="293" t="str">
        <f>VLOOKUP($A85,'Institution Evaluation'!$A$56:$K$346,11,0)&amp;""</f>
        <v>FALSE</v>
      </c>
      <c r="N85" s="293">
        <f t="shared" si="18"/>
        <v>1</v>
      </c>
      <c r="O85" s="263">
        <f t="shared" si="15"/>
        <v>20</v>
      </c>
      <c r="P85" s="263">
        <f t="shared" si="19"/>
        <v>20</v>
      </c>
      <c r="Q85" s="263">
        <f t="shared" si="20"/>
        <v>0</v>
      </c>
      <c r="R85" s="263">
        <f t="shared" si="24"/>
        <v>0</v>
      </c>
      <c r="S85" s="263">
        <f t="shared" si="21"/>
        <v>0</v>
      </c>
      <c r="T85" s="263">
        <f t="shared" si="22"/>
        <v>1</v>
      </c>
      <c r="U85" s="263">
        <f t="shared" si="25"/>
        <v>29</v>
      </c>
      <c r="V85" s="263">
        <f t="shared" si="23"/>
        <v>29</v>
      </c>
    </row>
    <row r="86" spans="1:22" ht="56.95" customHeight="1" x14ac:dyDescent="0.25">
      <c r="A86" s="293" t="str">
        <f>Questions!$A86</f>
        <v>AAAI-09</v>
      </c>
      <c r="B86" s="293" t="str">
        <f t="shared" si="16"/>
        <v>AAAI</v>
      </c>
      <c r="C86" s="293" t="str">
        <f>VLOOKUP($A86,Questions!$A$3:$L$333,2,0)&amp;""</f>
        <v>Are audit logs available that include AT LEAST all of the following: login, logout, actions performed, and source IP address?*</v>
      </c>
      <c r="D86" s="293" t="str">
        <f>VLOOKUP($A86,Questions!$A$3:$L$333,11,0)&amp;""</f>
        <v/>
      </c>
      <c r="E86" s="293" t="str">
        <f>VLOOKUP($A86,Questions!$A$3:$L$333,12,0)&amp;""</f>
        <v>Product</v>
      </c>
      <c r="F86" s="293" t="str">
        <f>VLOOKUP($A86,'Institution Evaluation'!$A$56:$K$346,3,0)&amp;""</f>
        <v>Yes</v>
      </c>
      <c r="G86" s="293" t="str">
        <f>VLOOKUP($A86,'Institution Evaluation'!$A$56:$K$346,7,0)&amp;""</f>
        <v>Yes</v>
      </c>
      <c r="H86" s="293" t="str">
        <f>VLOOKUP($A86,'Institution Evaluation'!$A$56:$K$346,8,0)&amp;""</f>
        <v/>
      </c>
      <c r="I86" s="293" t="str">
        <f>VLOOKUP($A86,'Institution Evaluation'!$A$56:$K$346,9,0)&amp;""</f>
        <v>Critical Importance</v>
      </c>
      <c r="J86" s="293" t="str">
        <f>VLOOKUP($A86,'Institution Evaluation'!$A$56:$K$346,10,0)&amp;""</f>
        <v/>
      </c>
      <c r="K86" s="293">
        <f t="shared" si="17"/>
        <v>20</v>
      </c>
      <c r="L86" s="263">
        <f>IF($E86="Not Scored", "N/A",IF(AND($D86='Auto Responses'!$J$27,$H86=""),"N/A",IF(AND($D86='Auto Responses'!$J$27,$H86='Auto Responses'!$J$7),1,IF(AND($D86='Auto Responses'!$J$27,$H86='Auto Responses'!$J$8),0,IF(OR(AND($F86=$G86,$H86=""),$H86='Auto Responses'!$J$7),1,0)))))</f>
        <v>1</v>
      </c>
      <c r="M86" s="293" t="str">
        <f>VLOOKUP($A86,'Institution Evaluation'!$A$56:$K$346,11,0)&amp;""</f>
        <v>FALSE</v>
      </c>
      <c r="N86" s="293">
        <f t="shared" si="18"/>
        <v>1</v>
      </c>
      <c r="O86" s="263">
        <f t="shared" si="15"/>
        <v>20</v>
      </c>
      <c r="P86" s="263">
        <f t="shared" si="19"/>
        <v>20</v>
      </c>
      <c r="Q86" s="263">
        <f t="shared" si="20"/>
        <v>0</v>
      </c>
      <c r="R86" s="263">
        <f t="shared" si="24"/>
        <v>0</v>
      </c>
      <c r="S86" s="263">
        <f t="shared" si="21"/>
        <v>0</v>
      </c>
      <c r="T86" s="263">
        <f t="shared" si="22"/>
        <v>1</v>
      </c>
      <c r="U86" s="263">
        <f t="shared" si="25"/>
        <v>30</v>
      </c>
      <c r="V86" s="263">
        <f t="shared" si="23"/>
        <v>30</v>
      </c>
    </row>
    <row r="87" spans="1:22" ht="114.05" customHeight="1" x14ac:dyDescent="0.25">
      <c r="A87" s="293" t="str">
        <f>Questions!$A87</f>
        <v>AAAI-10</v>
      </c>
      <c r="B87" s="293" t="str">
        <f t="shared" si="16"/>
        <v>AAAI</v>
      </c>
      <c r="C87" s="293" t="str">
        <f>VLOOKUP($A87,Questions!$A$3:$L$333,2,0)&amp;""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87" s="293" t="str">
        <f>VLOOKUP($A87,Questions!$A$3:$L$333,11,0)&amp;""</f>
        <v/>
      </c>
      <c r="E87" s="293" t="str">
        <f>VLOOKUP($A87,Questions!$A$3:$L$333,12,0)&amp;""</f>
        <v>Not scored</v>
      </c>
      <c r="F87" s="293" t="str">
        <f>VLOOKUP($A87,'Institution Evaluation'!$A$56:$K$346,3,0)&amp;""</f>
        <v>Audit logging records user and administrator activity, including log‑in/log‑out, CRUD on application and system users/objects, security settings changes (including disabling/modifying logging), administrator access to customer data, and successful and unsuccessful logins. Logs include user ID, IP, valid timestamp, action type and object, are stored at least 30 days, protected against tampering, and generate alerts for significant events; they feed an MSP‑managed SIEM covering Biddle and TestGenius for real‑time analysis/correlation with monthly reviews, and security event data (Synoptek SIEM) is retained indefinitely.</v>
      </c>
      <c r="G87" s="293" t="str">
        <f>VLOOKUP($A87,'Institution Evaluation'!$A$56:$K$346,7,0)&amp;""</f>
        <v>Not scored</v>
      </c>
      <c r="H87" s="293" t="str">
        <f>VLOOKUP($A87,'Institution Evaluation'!$A$56:$K$346,8,0)&amp;""</f>
        <v/>
      </c>
      <c r="I87" s="293" t="str">
        <f>VLOOKUP($A87,'Institution Evaluation'!$A$56:$K$346,9,0)&amp;""</f>
        <v/>
      </c>
      <c r="J87" s="293" t="str">
        <f>VLOOKUP($A87,'Institution Evaluation'!$A$56:$K$346,10,0)&amp;""</f>
        <v/>
      </c>
      <c r="K87" s="293">
        <f t="shared" si="17"/>
        <v>10</v>
      </c>
      <c r="L87" s="263" t="str">
        <f>IF($E87="Not Scored", "N/A",IF(AND($D87='Auto Responses'!$J$27,$H87=""),"N/A",IF(AND($D87='Auto Responses'!$J$27,$H87='Auto Responses'!$J$7),1,IF(AND($D87='Auto Responses'!$J$27,$H87='Auto Responses'!$J$8),0,IF(OR(AND($F87=$G87,$H87=""),$H87='Auto Responses'!$J$7),1,0)))))</f>
        <v>N/A</v>
      </c>
      <c r="M87" s="293" t="str">
        <f>VLOOKUP($A87,'Institution Evaluation'!$A$56:$K$346,11,0)&amp;""</f>
        <v>FALSE</v>
      </c>
      <c r="N87" s="293">
        <f t="shared" si="18"/>
        <v>0</v>
      </c>
      <c r="O87" s="263" t="str">
        <f t="shared" si="15"/>
        <v>N/A</v>
      </c>
      <c r="P87" s="263" t="str">
        <f t="shared" si="19"/>
        <v>N/A</v>
      </c>
      <c r="Q87" s="263">
        <f t="shared" si="20"/>
        <v>0</v>
      </c>
      <c r="R87" s="263">
        <f t="shared" si="24"/>
        <v>0</v>
      </c>
      <c r="S87" s="263">
        <f t="shared" si="21"/>
        <v>0</v>
      </c>
      <c r="T87" s="263">
        <f t="shared" si="22"/>
        <v>0</v>
      </c>
      <c r="U87" s="263">
        <f t="shared" si="25"/>
        <v>30</v>
      </c>
      <c r="V87" s="263">
        <f t="shared" si="23"/>
        <v>0</v>
      </c>
    </row>
    <row r="88" spans="1:22" ht="56.95" customHeight="1" x14ac:dyDescent="0.25">
      <c r="A88" s="293" t="str">
        <f>Questions!$A88</f>
        <v>AAAI-11</v>
      </c>
      <c r="B88" s="293" t="str">
        <f t="shared" si="16"/>
        <v>AAAI</v>
      </c>
      <c r="C88" s="293" t="str">
        <f>VLOOKUP($A88,Questions!$A$3:$L$333,2,0)&amp;""</f>
        <v>Can you provide the institution documentation regarding the retention period for those logs, how logs are protected, and whether they are accessible to the customer (and if so, how)?*</v>
      </c>
      <c r="D88" s="293" t="str">
        <f>VLOOKUP($A88,Questions!$A$3:$L$333,11,0)&amp;""</f>
        <v/>
      </c>
      <c r="E88" s="293" t="str">
        <f>VLOOKUP($A88,Questions!$A$3:$L$333,12,0)&amp;""</f>
        <v>Product</v>
      </c>
      <c r="F88" s="293" t="str">
        <f>VLOOKUP($A88,'Institution Evaluation'!$A$56:$K$346,3,0)&amp;""</f>
        <v>Yes</v>
      </c>
      <c r="G88" s="293" t="str">
        <f>VLOOKUP($A88,'Institution Evaluation'!$A$56:$K$346,7,0)&amp;""</f>
        <v>Yes</v>
      </c>
      <c r="H88" s="293" t="str">
        <f>VLOOKUP($A88,'Institution Evaluation'!$A$56:$K$346,8,0)&amp;""</f>
        <v/>
      </c>
      <c r="I88" s="293" t="str">
        <f>VLOOKUP($A88,'Institution Evaluation'!$A$56:$K$346,9,0)&amp;""</f>
        <v>Critical Importance</v>
      </c>
      <c r="J88" s="293" t="str">
        <f>VLOOKUP($A88,'Institution Evaluation'!$A$56:$K$346,10,0)&amp;""</f>
        <v/>
      </c>
      <c r="K88" s="293">
        <f t="shared" si="17"/>
        <v>20</v>
      </c>
      <c r="L88" s="263">
        <f>IF($E88="Not Scored", "N/A",IF(AND($D88='Auto Responses'!$J$27,$H88=""),"N/A",IF(AND($D88='Auto Responses'!$J$27,$H88='Auto Responses'!$J$7),1,IF(AND($D88='Auto Responses'!$J$27,$H88='Auto Responses'!$J$8),0,IF(OR(AND($F88=$G88,$H88=""),$H88='Auto Responses'!$J$7),1,0)))))</f>
        <v>1</v>
      </c>
      <c r="M88" s="293" t="str">
        <f>VLOOKUP($A88,'Institution Evaluation'!$A$56:$K$346,11,0)&amp;""</f>
        <v>FALSE</v>
      </c>
      <c r="N88" s="293">
        <f t="shared" si="18"/>
        <v>1</v>
      </c>
      <c r="O88" s="263">
        <f t="shared" si="15"/>
        <v>20</v>
      </c>
      <c r="P88" s="263">
        <f t="shared" si="19"/>
        <v>20</v>
      </c>
      <c r="Q88" s="263">
        <f t="shared" si="20"/>
        <v>0</v>
      </c>
      <c r="R88" s="263">
        <f t="shared" si="24"/>
        <v>0</v>
      </c>
      <c r="S88" s="263">
        <f t="shared" si="21"/>
        <v>0</v>
      </c>
      <c r="T88" s="263">
        <f t="shared" si="22"/>
        <v>1</v>
      </c>
      <c r="U88" s="263">
        <f t="shared" si="25"/>
        <v>31</v>
      </c>
      <c r="V88" s="263">
        <f t="shared" si="23"/>
        <v>31</v>
      </c>
    </row>
    <row r="89" spans="1:22" ht="56.95" customHeight="1" x14ac:dyDescent="0.25">
      <c r="A89" s="293" t="str">
        <f>Questions!$A89</f>
        <v>AAAI-12</v>
      </c>
      <c r="B89" s="293" t="str">
        <f t="shared" si="16"/>
        <v>AAAI</v>
      </c>
      <c r="C89" s="293" t="str">
        <f>VLOOKUP($A89,Questions!$A$3:$L$333,2,0)&amp;""</f>
        <v>For customers not using SSO, does your application support integration with other authentication and authorization systems?</v>
      </c>
      <c r="D89" s="293" t="str">
        <f>VLOOKUP($A89,Questions!$A$3:$L$333,11,0)&amp;""</f>
        <v/>
      </c>
      <c r="E89" s="293" t="str">
        <f>VLOOKUP($A89,Questions!$A$3:$L$333,12,0)&amp;""</f>
        <v>Product</v>
      </c>
      <c r="F89" s="293" t="str">
        <f>VLOOKUP($A89,'Institution Evaluation'!$A$56:$K$346,3,0)&amp;""</f>
        <v>No</v>
      </c>
      <c r="G89" s="293" t="str">
        <f>VLOOKUP($A89,'Institution Evaluation'!$A$56:$K$346,7,0)&amp;""</f>
        <v>Yes</v>
      </c>
      <c r="H89" s="293" t="str">
        <f>VLOOKUP($A89,'Institution Evaluation'!$A$56:$K$346,8,0)&amp;""</f>
        <v/>
      </c>
      <c r="I89" s="293" t="str">
        <f>VLOOKUP($A89,'Institution Evaluation'!$A$56:$K$346,9,0)&amp;""</f>
        <v>Standard Importance</v>
      </c>
      <c r="J89" s="293" t="str">
        <f>VLOOKUP($A89,'Institution Evaluation'!$A$56:$K$346,10,0)&amp;""</f>
        <v/>
      </c>
      <c r="K89" s="293">
        <f t="shared" si="17"/>
        <v>10</v>
      </c>
      <c r="L89" s="263">
        <f>IF($E89="Not Scored", "N/A",IF(AND($D89='Auto Responses'!$J$27,$H89=""),"N/A",IF(AND($D89='Auto Responses'!$J$27,$H89='Auto Responses'!$J$7),1,IF(AND($D89='Auto Responses'!$J$27,$H89='Auto Responses'!$J$8),0,IF(OR(AND($F89=$G89,$H89=""),$H89='Auto Responses'!$J$7),1,0)))))</f>
        <v>0</v>
      </c>
      <c r="M89" s="293" t="str">
        <f>VLOOKUP($A89,'Institution Evaluation'!$A$56:$K$346,11,0)&amp;""</f>
        <v>FALSE</v>
      </c>
      <c r="N89" s="293">
        <f t="shared" si="18"/>
        <v>0</v>
      </c>
      <c r="O89" s="263">
        <f t="shared" si="15"/>
        <v>10</v>
      </c>
      <c r="P89" s="263">
        <f t="shared" si="19"/>
        <v>0</v>
      </c>
      <c r="Q89" s="263">
        <f t="shared" si="20"/>
        <v>0</v>
      </c>
      <c r="R89" s="263">
        <f t="shared" si="24"/>
        <v>0</v>
      </c>
      <c r="S89" s="263">
        <f t="shared" si="21"/>
        <v>0</v>
      </c>
      <c r="T89" s="263">
        <f t="shared" si="22"/>
        <v>0</v>
      </c>
      <c r="U89" s="263">
        <f t="shared" si="25"/>
        <v>31</v>
      </c>
      <c r="V89" s="263">
        <f t="shared" si="23"/>
        <v>0</v>
      </c>
    </row>
    <row r="90" spans="1:22" ht="56.95" customHeight="1" x14ac:dyDescent="0.25">
      <c r="A90" s="293" t="str">
        <f>Questions!$A90</f>
        <v>AAAI-13</v>
      </c>
      <c r="B90" s="293" t="str">
        <f t="shared" si="16"/>
        <v>AAAI</v>
      </c>
      <c r="C90" s="293" t="str">
        <f>VLOOKUP($A90,Questions!$A$3:$L$333,2,0)&amp;""</f>
        <v>Do you allow the customer to specify attribute mappings for any needed information beyond a user identifier? (e.g., Reference eduPerson, ePPA/ePPN/ePE)</v>
      </c>
      <c r="D90" s="293" t="str">
        <f>VLOOKUP($A90,Questions!$A$3:$L$333,11,0)&amp;""</f>
        <v/>
      </c>
      <c r="E90" s="293" t="str">
        <f>VLOOKUP($A90,Questions!$A$3:$L$333,12,0)&amp;""</f>
        <v>Product</v>
      </c>
      <c r="F90" s="293" t="str">
        <f>VLOOKUP($A90,'Institution Evaluation'!$A$56:$K$346,3,0)&amp;""</f>
        <v>No</v>
      </c>
      <c r="G90" s="293" t="str">
        <f>VLOOKUP($A90,'Institution Evaluation'!$A$56:$K$346,7,0)&amp;""</f>
        <v>Yes</v>
      </c>
      <c r="H90" s="293" t="str">
        <f>VLOOKUP($A90,'Institution Evaluation'!$A$56:$K$346,8,0)&amp;""</f>
        <v/>
      </c>
      <c r="I90" s="293" t="str">
        <f>VLOOKUP($A90,'Institution Evaluation'!$A$56:$K$346,9,0)&amp;""</f>
        <v>Standard Importance</v>
      </c>
      <c r="J90" s="293" t="str">
        <f>VLOOKUP($A90,'Institution Evaluation'!$A$56:$K$346,10,0)&amp;""</f>
        <v/>
      </c>
      <c r="K90" s="293">
        <f t="shared" si="17"/>
        <v>10</v>
      </c>
      <c r="L90" s="263">
        <f>IF($E90="Not Scored", "N/A",IF(AND($D90='Auto Responses'!$J$27,$H90=""),"N/A",IF(AND($D90='Auto Responses'!$J$27,$H90='Auto Responses'!$J$7),1,IF(AND($D90='Auto Responses'!$J$27,$H90='Auto Responses'!$J$8),0,IF(OR(AND($F90=$G90,$H90=""),$H90='Auto Responses'!$J$7),1,0)))))</f>
        <v>0</v>
      </c>
      <c r="M90" s="293" t="str">
        <f>VLOOKUP($A90,'Institution Evaluation'!$A$56:$K$346,11,0)&amp;""</f>
        <v>FALSE</v>
      </c>
      <c r="N90" s="293">
        <f t="shared" si="18"/>
        <v>0</v>
      </c>
      <c r="O90" s="263">
        <f t="shared" si="15"/>
        <v>10</v>
      </c>
      <c r="P90" s="263">
        <f t="shared" si="19"/>
        <v>0</v>
      </c>
      <c r="Q90" s="263">
        <f t="shared" si="20"/>
        <v>0</v>
      </c>
      <c r="R90" s="263">
        <f t="shared" si="24"/>
        <v>0</v>
      </c>
      <c r="S90" s="263">
        <f t="shared" si="21"/>
        <v>0</v>
      </c>
      <c r="T90" s="263">
        <f t="shared" si="22"/>
        <v>0</v>
      </c>
      <c r="U90" s="263">
        <f t="shared" si="25"/>
        <v>31</v>
      </c>
      <c r="V90" s="263">
        <f t="shared" si="23"/>
        <v>0</v>
      </c>
    </row>
    <row r="91" spans="1:22" ht="56.95" customHeight="1" x14ac:dyDescent="0.25">
      <c r="A91" s="293" t="str">
        <f>Questions!$A91</f>
        <v>AAAI-14</v>
      </c>
      <c r="B91" s="293" t="str">
        <f t="shared" si="16"/>
        <v>AAAI</v>
      </c>
      <c r="C91" s="293" t="str">
        <f>VLOOKUP($A91,Questions!$A$3:$L$333,2,0)&amp;""</f>
        <v>For customers not using SSO, does your application support directory integration for user accounts?</v>
      </c>
      <c r="D91" s="293" t="str">
        <f>VLOOKUP($A91,Questions!$A$3:$L$333,11,0)&amp;""</f>
        <v/>
      </c>
      <c r="E91" s="293" t="str">
        <f>VLOOKUP($A91,Questions!$A$3:$L$333,12,0)&amp;""</f>
        <v>Product</v>
      </c>
      <c r="F91" s="293" t="str">
        <f>VLOOKUP($A91,'Institution Evaluation'!$A$56:$K$346,3,0)&amp;""</f>
        <v>No</v>
      </c>
      <c r="G91" s="293" t="str">
        <f>VLOOKUP($A91,'Institution Evaluation'!$A$56:$K$346,7,0)&amp;""</f>
        <v>Yes</v>
      </c>
      <c r="H91" s="293" t="str">
        <f>VLOOKUP($A91,'Institution Evaluation'!$A$56:$K$346,8,0)&amp;""</f>
        <v/>
      </c>
      <c r="I91" s="293" t="str">
        <f>VLOOKUP($A91,'Institution Evaluation'!$A$56:$K$346,9,0)&amp;""</f>
        <v>Standard Importance</v>
      </c>
      <c r="J91" s="293" t="str">
        <f>VLOOKUP($A91,'Institution Evaluation'!$A$56:$K$346,10,0)&amp;""</f>
        <v/>
      </c>
      <c r="K91" s="293">
        <f t="shared" si="17"/>
        <v>10</v>
      </c>
      <c r="L91" s="263">
        <f>IF($E91="Not Scored", "N/A",IF(AND($D91='Auto Responses'!$J$27,$H91=""),"N/A",IF(AND($D91='Auto Responses'!$J$27,$H91='Auto Responses'!$J$7),1,IF(AND($D91='Auto Responses'!$J$27,$H91='Auto Responses'!$J$8),0,IF(OR(AND($F91=$G91,$H91=""),$H91='Auto Responses'!$J$7),1,0)))))</f>
        <v>0</v>
      </c>
      <c r="M91" s="293" t="str">
        <f>VLOOKUP($A91,'Institution Evaluation'!$A$56:$K$346,11,0)&amp;""</f>
        <v>FALSE</v>
      </c>
      <c r="N91" s="293">
        <f t="shared" si="18"/>
        <v>0</v>
      </c>
      <c r="O91" s="263">
        <f t="shared" si="15"/>
        <v>10</v>
      </c>
      <c r="P91" s="263">
        <f t="shared" si="19"/>
        <v>0</v>
      </c>
      <c r="Q91" s="263">
        <f t="shared" si="20"/>
        <v>0</v>
      </c>
      <c r="R91" s="263">
        <f t="shared" si="24"/>
        <v>0</v>
      </c>
      <c r="S91" s="263">
        <f t="shared" si="21"/>
        <v>0</v>
      </c>
      <c r="T91" s="263">
        <f t="shared" si="22"/>
        <v>0</v>
      </c>
      <c r="U91" s="263">
        <f t="shared" si="25"/>
        <v>31</v>
      </c>
      <c r="V91" s="263">
        <f t="shared" si="23"/>
        <v>0</v>
      </c>
    </row>
    <row r="92" spans="1:22" ht="56.95" customHeight="1" x14ac:dyDescent="0.25">
      <c r="A92" s="293" t="str">
        <f>Questions!$A92</f>
        <v>AAAI-15</v>
      </c>
      <c r="B92" s="293" t="str">
        <f t="shared" si="16"/>
        <v>AAAI</v>
      </c>
      <c r="C92" s="293" t="str">
        <f>VLOOKUP($A92,Questions!$A$3:$L$333,2,0)&amp;""</f>
        <v>Does your solution support any of the following web SSO standards: SAML2 (with redirect flow), OIDC, CAS, or other?</v>
      </c>
      <c r="D92" s="293" t="str">
        <f>VLOOKUP($A92,Questions!$A$3:$L$333,11,0)&amp;""</f>
        <v/>
      </c>
      <c r="E92" s="293" t="str">
        <f>VLOOKUP($A92,Questions!$A$3:$L$333,12,0)&amp;""</f>
        <v>Product</v>
      </c>
      <c r="F92" s="293" t="str">
        <f>VLOOKUP($A92,'Institution Evaluation'!$A$56:$K$346,3,0)&amp;""</f>
        <v>Yes</v>
      </c>
      <c r="G92" s="293" t="str">
        <f>VLOOKUP($A92,'Institution Evaluation'!$A$56:$K$346,7,0)&amp;""</f>
        <v>Yes</v>
      </c>
      <c r="H92" s="293" t="str">
        <f>VLOOKUP($A92,'Institution Evaluation'!$A$56:$K$346,8,0)&amp;""</f>
        <v/>
      </c>
      <c r="I92" s="293" t="str">
        <f>VLOOKUP($A92,'Institution Evaluation'!$A$56:$K$346,9,0)&amp;""</f>
        <v>Minor Importance</v>
      </c>
      <c r="J92" s="293" t="str">
        <f>VLOOKUP($A92,'Institution Evaluation'!$A$56:$K$346,10,0)&amp;""</f>
        <v/>
      </c>
      <c r="K92" s="293">
        <f t="shared" si="17"/>
        <v>5</v>
      </c>
      <c r="L92" s="263">
        <f>IF($E92="Not Scored", "N/A",IF(AND($D92='Auto Responses'!$J$27,$H92=""),"N/A",IF(AND($D92='Auto Responses'!$J$27,$H92='Auto Responses'!$J$7),1,IF(AND($D92='Auto Responses'!$J$27,$H92='Auto Responses'!$J$8),0,IF(OR(AND($F92=$G92,$H92=""),$H92='Auto Responses'!$J$7),1,0)))))</f>
        <v>1</v>
      </c>
      <c r="M92" s="293" t="str">
        <f>VLOOKUP($A92,'Institution Evaluation'!$A$56:$K$346,11,0)&amp;""</f>
        <v>FALSE</v>
      </c>
      <c r="N92" s="293">
        <f t="shared" si="18"/>
        <v>0</v>
      </c>
      <c r="O92" s="263">
        <f t="shared" si="15"/>
        <v>5</v>
      </c>
      <c r="P92" s="263">
        <f t="shared" si="19"/>
        <v>5</v>
      </c>
      <c r="Q92" s="263">
        <f t="shared" si="20"/>
        <v>0</v>
      </c>
      <c r="R92" s="263">
        <f t="shared" si="24"/>
        <v>0</v>
      </c>
      <c r="S92" s="263">
        <f t="shared" si="21"/>
        <v>0</v>
      </c>
      <c r="T92" s="263">
        <f t="shared" si="22"/>
        <v>0</v>
      </c>
      <c r="U92" s="263">
        <f t="shared" si="25"/>
        <v>31</v>
      </c>
      <c r="V92" s="263">
        <f t="shared" si="23"/>
        <v>0</v>
      </c>
    </row>
    <row r="93" spans="1:22" ht="56.95" customHeight="1" x14ac:dyDescent="0.25">
      <c r="A93" s="293" t="str">
        <f>Questions!$A93</f>
        <v>AAAI-16</v>
      </c>
      <c r="B93" s="293" t="str">
        <f t="shared" si="16"/>
        <v>AAAI</v>
      </c>
      <c r="C93" s="293" t="str">
        <f>VLOOKUP($A93,Questions!$A$3:$L$333,2,0)&amp;""</f>
        <v>Do you support differentiation between email address and user identifier?</v>
      </c>
      <c r="D93" s="293" t="str">
        <f>VLOOKUP($A93,Questions!$A$3:$L$333,11,0)&amp;""</f>
        <v/>
      </c>
      <c r="E93" s="293" t="str">
        <f>VLOOKUP($A93,Questions!$A$3:$L$333,12,0)&amp;""</f>
        <v>Product</v>
      </c>
      <c r="F93" s="293" t="str">
        <f>VLOOKUP($A93,'Institution Evaluation'!$A$56:$K$346,3,0)&amp;""</f>
        <v>Yes</v>
      </c>
      <c r="G93" s="293" t="str">
        <f>VLOOKUP($A93,'Institution Evaluation'!$A$56:$K$346,7,0)&amp;""</f>
        <v>Yes</v>
      </c>
      <c r="H93" s="293" t="str">
        <f>VLOOKUP($A93,'Institution Evaluation'!$A$56:$K$346,8,0)&amp;""</f>
        <v/>
      </c>
      <c r="I93" s="293" t="str">
        <f>VLOOKUP($A93,'Institution Evaluation'!$A$56:$K$346,9,0)&amp;""</f>
        <v>Minor Importance</v>
      </c>
      <c r="J93" s="293" t="str">
        <f>VLOOKUP($A93,'Institution Evaluation'!$A$56:$K$346,10,0)&amp;""</f>
        <v/>
      </c>
      <c r="K93" s="293">
        <f t="shared" si="17"/>
        <v>5</v>
      </c>
      <c r="L93" s="263">
        <f>IF($E93="Not Scored", "N/A",IF(AND($D93='Auto Responses'!$J$27,$H93=""),"N/A",IF(AND($D93='Auto Responses'!$J$27,$H93='Auto Responses'!$J$7),1,IF(AND($D93='Auto Responses'!$J$27,$H93='Auto Responses'!$J$8),0,IF(OR(AND($F93=$G93,$H93=""),$H93='Auto Responses'!$J$7),1,0)))))</f>
        <v>1</v>
      </c>
      <c r="M93" s="293" t="str">
        <f>VLOOKUP($A93,'Institution Evaluation'!$A$56:$K$346,11,0)&amp;""</f>
        <v>FALSE</v>
      </c>
      <c r="N93" s="293">
        <f t="shared" si="18"/>
        <v>0</v>
      </c>
      <c r="O93" s="263">
        <f t="shared" si="15"/>
        <v>5</v>
      </c>
      <c r="P93" s="263">
        <f t="shared" si="19"/>
        <v>5</v>
      </c>
      <c r="Q93" s="263">
        <f t="shared" si="20"/>
        <v>0</v>
      </c>
      <c r="R93" s="263">
        <f t="shared" si="24"/>
        <v>0</v>
      </c>
      <c r="S93" s="263">
        <f t="shared" si="21"/>
        <v>0</v>
      </c>
      <c r="T93" s="263">
        <f t="shared" si="22"/>
        <v>0</v>
      </c>
      <c r="U93" s="263">
        <f t="shared" si="25"/>
        <v>31</v>
      </c>
      <c r="V93" s="263">
        <f t="shared" si="23"/>
        <v>0</v>
      </c>
    </row>
    <row r="94" spans="1:22" ht="56.95" customHeight="1" x14ac:dyDescent="0.25">
      <c r="A94" s="293" t="str">
        <f>Questions!$A94</f>
        <v>AAAI-17</v>
      </c>
      <c r="B94" s="293" t="str">
        <f t="shared" si="16"/>
        <v>AAAI</v>
      </c>
      <c r="C94" s="293" t="str">
        <f>VLOOKUP($A94,Questions!$A$3:$L$333,2,0)&amp;""</f>
        <v>For customers not using SSO, does your application and/or user frontend/portal support multifactor authentication (e.g., Duo, Google Authenticator, OTP, etc.)?</v>
      </c>
      <c r="D94" s="293" t="str">
        <f>VLOOKUP($A94,Questions!$A$3:$L$333,11,0)&amp;""</f>
        <v/>
      </c>
      <c r="E94" s="293" t="str">
        <f>VLOOKUP($A94,Questions!$A$3:$L$333,12,0)&amp;""</f>
        <v>Product</v>
      </c>
      <c r="F94" s="293" t="str">
        <f>VLOOKUP($A94,'Institution Evaluation'!$A$56:$K$346,3,0)&amp;""</f>
        <v>No</v>
      </c>
      <c r="G94" s="293" t="str">
        <f>VLOOKUP($A94,'Institution Evaluation'!$A$56:$K$346,7,0)&amp;""</f>
        <v>Yes</v>
      </c>
      <c r="H94" s="293" t="str">
        <f>VLOOKUP($A94,'Institution Evaluation'!$A$56:$K$346,8,0)&amp;""</f>
        <v/>
      </c>
      <c r="I94" s="293" t="str">
        <f>VLOOKUP($A94,'Institution Evaluation'!$A$56:$K$346,9,0)&amp;""</f>
        <v>Minor Importance</v>
      </c>
      <c r="J94" s="293" t="str">
        <f>VLOOKUP($A94,'Institution Evaluation'!$A$56:$K$346,10,0)&amp;""</f>
        <v/>
      </c>
      <c r="K94" s="293">
        <f t="shared" si="17"/>
        <v>5</v>
      </c>
      <c r="L94" s="263">
        <f>IF($E94="Not Scored", "N/A",IF(AND($D94='Auto Responses'!$J$27,$H94=""),"N/A",IF(AND($D94='Auto Responses'!$J$27,$H94='Auto Responses'!$J$7),1,IF(AND($D94='Auto Responses'!$J$27,$H94='Auto Responses'!$J$8),0,IF(OR(AND($F94=$G94,$H94=""),$H94='Auto Responses'!$J$7),1,0)))))</f>
        <v>0</v>
      </c>
      <c r="M94" s="293" t="str">
        <f>VLOOKUP($A94,'Institution Evaluation'!$A$56:$K$346,11,0)&amp;""</f>
        <v>FALSE</v>
      </c>
      <c r="N94" s="293">
        <f t="shared" si="18"/>
        <v>0</v>
      </c>
      <c r="O94" s="263">
        <f t="shared" si="15"/>
        <v>5</v>
      </c>
      <c r="P94" s="263">
        <f t="shared" si="19"/>
        <v>0</v>
      </c>
      <c r="Q94" s="263">
        <f t="shared" si="20"/>
        <v>0</v>
      </c>
      <c r="R94" s="263">
        <f t="shared" si="24"/>
        <v>0</v>
      </c>
      <c r="S94" s="263">
        <f t="shared" si="21"/>
        <v>0</v>
      </c>
      <c r="T94" s="263">
        <f t="shared" si="22"/>
        <v>0</v>
      </c>
      <c r="U94" s="263">
        <f t="shared" si="25"/>
        <v>31</v>
      </c>
      <c r="V94" s="263">
        <f t="shared" si="23"/>
        <v>0</v>
      </c>
    </row>
    <row r="95" spans="1:22" ht="56.95" customHeight="1" x14ac:dyDescent="0.25">
      <c r="A95" s="293" t="str">
        <f>Questions!$A95</f>
        <v>AAAI-18</v>
      </c>
      <c r="B95" s="293" t="str">
        <f t="shared" si="16"/>
        <v>AAAI</v>
      </c>
      <c r="C95" s="293" t="str">
        <f>VLOOKUP($A95,Questions!$A$3:$L$333,2,0)&amp;""</f>
        <v>Does your application automatically lock the session or log out an account after a period of inactivity?</v>
      </c>
      <c r="D95" s="293" t="str">
        <f>VLOOKUP($A95,Questions!$A$3:$L$333,11,0)&amp;""</f>
        <v/>
      </c>
      <c r="E95" s="293" t="str">
        <f>VLOOKUP($A95,Questions!$A$3:$L$333,12,0)&amp;""</f>
        <v>Product</v>
      </c>
      <c r="F95" s="293" t="str">
        <f>VLOOKUP($A95,'Institution Evaluation'!$A$56:$K$346,3,0)&amp;""</f>
        <v>Yes</v>
      </c>
      <c r="G95" s="293" t="str">
        <f>VLOOKUP($A95,'Institution Evaluation'!$A$56:$K$346,7,0)&amp;""</f>
        <v>Yes</v>
      </c>
      <c r="H95" s="293" t="str">
        <f>VLOOKUP($A95,'Institution Evaluation'!$A$56:$K$346,8,0)&amp;""</f>
        <v/>
      </c>
      <c r="I95" s="293" t="str">
        <f>VLOOKUP($A95,'Institution Evaluation'!$A$56:$K$346,9,0)&amp;""</f>
        <v>Minor Importance</v>
      </c>
      <c r="J95" s="293" t="str">
        <f>VLOOKUP($A95,'Institution Evaluation'!$A$56:$K$346,10,0)&amp;""</f>
        <v/>
      </c>
      <c r="K95" s="293">
        <f t="shared" si="17"/>
        <v>5</v>
      </c>
      <c r="L95" s="263">
        <f>IF($E95="Not Scored", "N/A",IF(AND($D95='Auto Responses'!$J$27,$H95=""),"N/A",IF(AND($D95='Auto Responses'!$J$27,$H95='Auto Responses'!$J$7),1,IF(AND($D95='Auto Responses'!$J$27,$H95='Auto Responses'!$J$8),0,IF(OR(AND($F95=$G95,$H95=""),$H95='Auto Responses'!$J$7),1,0)))))</f>
        <v>1</v>
      </c>
      <c r="M95" s="293" t="str">
        <f>VLOOKUP($A95,'Institution Evaluation'!$A$56:$K$346,11,0)&amp;""</f>
        <v>FALSE</v>
      </c>
      <c r="N95" s="293">
        <f t="shared" si="18"/>
        <v>0</v>
      </c>
      <c r="O95" s="263">
        <f t="shared" si="15"/>
        <v>5</v>
      </c>
      <c r="P95" s="263">
        <f t="shared" si="19"/>
        <v>5</v>
      </c>
      <c r="Q95" s="263">
        <f t="shared" si="20"/>
        <v>0</v>
      </c>
      <c r="R95" s="263">
        <f t="shared" si="24"/>
        <v>0</v>
      </c>
      <c r="S95" s="263">
        <f t="shared" si="21"/>
        <v>0</v>
      </c>
      <c r="T95" s="263">
        <f t="shared" si="22"/>
        <v>0</v>
      </c>
      <c r="U95" s="263">
        <f t="shared" si="25"/>
        <v>31</v>
      </c>
      <c r="V95" s="263">
        <f t="shared" si="23"/>
        <v>0</v>
      </c>
    </row>
    <row r="96" spans="1:22" ht="56.95" customHeight="1" x14ac:dyDescent="0.25">
      <c r="A96" s="293" t="str">
        <f>Questions!$A96</f>
        <v>CHNG-01</v>
      </c>
      <c r="B96" s="293" t="str">
        <f t="shared" si="16"/>
        <v>CHNG</v>
      </c>
      <c r="C96" s="293" t="str">
        <f>VLOOKUP($A96,Questions!$A$3:$L$333,2,0)&amp;""</f>
        <v>Will the institution be notified of major changes to your environment that could impact the institution's security posture?*</v>
      </c>
      <c r="D96" s="293" t="str">
        <f>VLOOKUP($A96,Questions!$A$3:$L$333,11,0)&amp;""</f>
        <v/>
      </c>
      <c r="E96" s="293" t="str">
        <f>VLOOKUP($A96,Questions!$A$3:$L$333,12,0)&amp;""</f>
        <v>Organization</v>
      </c>
      <c r="F96" s="293" t="str">
        <f>VLOOKUP($A96,'Institution Evaluation'!$A$56:$K$346,3,0)&amp;""</f>
        <v>Yes</v>
      </c>
      <c r="G96" s="293" t="str">
        <f>VLOOKUP($A96,'Institution Evaluation'!$A$56:$K$346,7,0)&amp;""</f>
        <v>Yes</v>
      </c>
      <c r="H96" s="293" t="str">
        <f>VLOOKUP($A96,'Institution Evaluation'!$A$56:$K$346,8,0)&amp;""</f>
        <v/>
      </c>
      <c r="I96" s="293" t="str">
        <f>VLOOKUP($A96,'Institution Evaluation'!$A$56:$K$346,9,0)&amp;""</f>
        <v>Critical Importance</v>
      </c>
      <c r="J96" s="293" t="str">
        <f>VLOOKUP($A96,'Institution Evaluation'!$A$56:$K$346,10,0)&amp;""</f>
        <v/>
      </c>
      <c r="K96" s="293">
        <f t="shared" si="17"/>
        <v>20</v>
      </c>
      <c r="L96" s="263">
        <f>IF($E96="Not Scored", "N/A",IF(AND($D96='Auto Responses'!$J$27,$H96=""),"N/A",IF(AND($D96='Auto Responses'!$J$27,$H96='Auto Responses'!$J$7),1,IF(AND($D96='Auto Responses'!$J$27,$H96='Auto Responses'!$J$8),0,IF(OR(AND($F96=$G96,$H96=""),$H96='Auto Responses'!$J$7),1,0)))))</f>
        <v>1</v>
      </c>
      <c r="M96" s="293" t="str">
        <f>VLOOKUP($A96,'Institution Evaluation'!$A$56:$K$346,11,0)&amp;""</f>
        <v>FALSE</v>
      </c>
      <c r="N96" s="293">
        <f t="shared" si="18"/>
        <v>1</v>
      </c>
      <c r="O96" s="263">
        <f t="shared" ref="O96:O111" si="26">IF(OR($E96="Not Scored",$F96="N/A"),"N/A",IF($J96="",$K96,IF($J96="Minor Importance",5,IF($J96="Standard Importance",10,IF($J96="Critical Importance",20,0)))))</f>
        <v>20</v>
      </c>
      <c r="P96" s="263">
        <f t="shared" si="19"/>
        <v>20</v>
      </c>
      <c r="Q96" s="263">
        <f t="shared" si="20"/>
        <v>0</v>
      </c>
      <c r="R96" s="263">
        <f t="shared" si="24"/>
        <v>0</v>
      </c>
      <c r="S96" s="263">
        <f t="shared" si="21"/>
        <v>0</v>
      </c>
      <c r="T96" s="263">
        <f t="shared" si="22"/>
        <v>1</v>
      </c>
      <c r="U96" s="263">
        <f t="shared" si="25"/>
        <v>32</v>
      </c>
      <c r="V96" s="263">
        <f t="shared" si="23"/>
        <v>32</v>
      </c>
    </row>
    <row r="97" spans="1:22" ht="56.95" customHeight="1" x14ac:dyDescent="0.25">
      <c r="A97" s="293" t="str">
        <f>Questions!$A97</f>
        <v>CHNG-02</v>
      </c>
      <c r="B97" s="293" t="str">
        <f t="shared" si="16"/>
        <v>CHNG</v>
      </c>
      <c r="C97" s="293" t="str">
        <f>VLOOKUP($A97,Questions!$A$3:$L$333,2,0)&amp;""</f>
        <v>Does the system support client customizations from one release to another?*</v>
      </c>
      <c r="D97" s="293" t="str">
        <f>VLOOKUP($A97,Questions!$A$3:$L$333,11,0)&amp;""</f>
        <v/>
      </c>
      <c r="E97" s="293" t="str">
        <f>VLOOKUP($A97,Questions!$A$3:$L$333,12,0)&amp;""</f>
        <v>Organization</v>
      </c>
      <c r="F97" s="293" t="str">
        <f>VLOOKUP($A97,'Institution Evaluation'!$A$56:$K$346,3,0)&amp;""</f>
        <v>No</v>
      </c>
      <c r="G97" s="293" t="str">
        <f>VLOOKUP($A97,'Institution Evaluation'!$A$56:$K$346,7,0)&amp;""</f>
        <v>Yes</v>
      </c>
      <c r="H97" s="293" t="str">
        <f>VLOOKUP($A97,'Institution Evaluation'!$A$56:$K$346,8,0)&amp;""</f>
        <v/>
      </c>
      <c r="I97" s="293" t="str">
        <f>VLOOKUP($A97,'Institution Evaluation'!$A$56:$K$346,9,0)&amp;""</f>
        <v>Critical Importance</v>
      </c>
      <c r="J97" s="293" t="str">
        <f>VLOOKUP($A97,'Institution Evaluation'!$A$56:$K$346,10,0)&amp;""</f>
        <v/>
      </c>
      <c r="K97" s="293">
        <f t="shared" si="17"/>
        <v>20</v>
      </c>
      <c r="L97" s="263">
        <f>IF($E97="Not Scored", "N/A",IF(AND($D97='Auto Responses'!$J$27,$H97=""),"N/A",IF(AND($D97='Auto Responses'!$J$27,$H97='Auto Responses'!$J$7),1,IF(AND($D97='Auto Responses'!$J$27,$H97='Auto Responses'!$J$8),0,IF(OR(AND($F97=$G97,$H97=""),$H97='Auto Responses'!$J$7),1,0)))))</f>
        <v>0</v>
      </c>
      <c r="M97" s="293" t="str">
        <f>VLOOKUP($A97,'Institution Evaluation'!$A$56:$K$346,11,0)&amp;""</f>
        <v>FALSE</v>
      </c>
      <c r="N97" s="293">
        <f t="shared" si="18"/>
        <v>1</v>
      </c>
      <c r="O97" s="263">
        <f t="shared" si="26"/>
        <v>20</v>
      </c>
      <c r="P97" s="263">
        <f t="shared" si="19"/>
        <v>0</v>
      </c>
      <c r="Q97" s="263">
        <f t="shared" si="20"/>
        <v>0</v>
      </c>
      <c r="R97" s="263">
        <f t="shared" si="24"/>
        <v>0</v>
      </c>
      <c r="S97" s="263">
        <f t="shared" si="21"/>
        <v>0</v>
      </c>
      <c r="T97" s="263">
        <f t="shared" si="22"/>
        <v>1</v>
      </c>
      <c r="U97" s="263">
        <f t="shared" si="25"/>
        <v>33</v>
      </c>
      <c r="V97" s="263">
        <f t="shared" si="23"/>
        <v>33</v>
      </c>
    </row>
    <row r="98" spans="1:22" ht="56.95" customHeight="1" x14ac:dyDescent="0.25">
      <c r="A98" s="293" t="str">
        <f>Questions!$A98</f>
        <v>CHNG-03</v>
      </c>
      <c r="B98" s="293" t="str">
        <f t="shared" si="16"/>
        <v>CHNG</v>
      </c>
      <c r="C98" s="293" t="str">
        <f>VLOOKUP($A98,Questions!$A$3:$L$333,2,0)&amp;""</f>
        <v>Do you have an implemented system configuration management process (e.g.,secure "gold" images, etc.)?*</v>
      </c>
      <c r="D98" s="293" t="str">
        <f>VLOOKUP($A98,Questions!$A$3:$L$333,11,0)&amp;""</f>
        <v/>
      </c>
      <c r="E98" s="293" t="str">
        <f>VLOOKUP($A98,Questions!$A$3:$L$333,12,0)&amp;""</f>
        <v>Organization</v>
      </c>
      <c r="F98" s="293" t="str">
        <f>VLOOKUP($A98,'Institution Evaluation'!$A$56:$K$346,3,0)&amp;""</f>
        <v>Yes</v>
      </c>
      <c r="G98" s="293" t="str">
        <f>VLOOKUP($A98,'Institution Evaluation'!$A$56:$K$346,7,0)&amp;""</f>
        <v>Yes</v>
      </c>
      <c r="H98" s="293" t="str">
        <f>VLOOKUP($A98,'Institution Evaluation'!$A$56:$K$346,8,0)&amp;""</f>
        <v/>
      </c>
      <c r="I98" s="293" t="str">
        <f>VLOOKUP($A98,'Institution Evaluation'!$A$56:$K$346,9,0)&amp;""</f>
        <v>Critical Importance</v>
      </c>
      <c r="J98" s="293" t="str">
        <f>VLOOKUP($A98,'Institution Evaluation'!$A$56:$K$346,10,0)&amp;""</f>
        <v/>
      </c>
      <c r="K98" s="293">
        <f t="shared" si="17"/>
        <v>20</v>
      </c>
      <c r="L98" s="263">
        <f>IF($E98="Not Scored", "N/A",IF(AND($D98='Auto Responses'!$J$27,$H98=""),"N/A",IF(AND($D98='Auto Responses'!$J$27,$H98='Auto Responses'!$J$7),1,IF(AND($D98='Auto Responses'!$J$27,$H98='Auto Responses'!$J$8),0,IF(OR(AND($F98=$G98,$H98=""),$H98='Auto Responses'!$J$7),1,0)))))</f>
        <v>1</v>
      </c>
      <c r="M98" s="293" t="str">
        <f>VLOOKUP($A98,'Institution Evaluation'!$A$56:$K$346,11,0)&amp;""</f>
        <v>FALSE</v>
      </c>
      <c r="N98" s="293">
        <f t="shared" si="18"/>
        <v>1</v>
      </c>
      <c r="O98" s="263">
        <f t="shared" si="26"/>
        <v>20</v>
      </c>
      <c r="P98" s="263">
        <f t="shared" si="19"/>
        <v>20</v>
      </c>
      <c r="Q98" s="263">
        <f t="shared" si="20"/>
        <v>0</v>
      </c>
      <c r="R98" s="263">
        <f t="shared" si="24"/>
        <v>0</v>
      </c>
      <c r="S98" s="263">
        <f t="shared" si="21"/>
        <v>0</v>
      </c>
      <c r="T98" s="263">
        <f t="shared" si="22"/>
        <v>1</v>
      </c>
      <c r="U98" s="263">
        <f t="shared" si="25"/>
        <v>34</v>
      </c>
      <c r="V98" s="263">
        <f t="shared" si="23"/>
        <v>34</v>
      </c>
    </row>
    <row r="99" spans="1:22" ht="56.95" customHeight="1" x14ac:dyDescent="0.25">
      <c r="A99" s="293" t="str">
        <f>Questions!$A99</f>
        <v>CHNG-04</v>
      </c>
      <c r="B99" s="293" t="str">
        <f t="shared" si="16"/>
        <v>CHNG</v>
      </c>
      <c r="C99" s="293" t="str">
        <f>VLOOKUP($A99,Questions!$A$3:$L$333,2,0)&amp;""</f>
        <v>Do you have a documented change management process?</v>
      </c>
      <c r="D99" s="293" t="str">
        <f>VLOOKUP($A99,Questions!$A$3:$L$333,11,0)&amp;""</f>
        <v/>
      </c>
      <c r="E99" s="293" t="str">
        <f>VLOOKUP($A99,Questions!$A$3:$L$333,12,0)&amp;""</f>
        <v>Organization</v>
      </c>
      <c r="F99" s="293" t="str">
        <f>VLOOKUP($A99,'Institution Evaluation'!$A$56:$K$346,3,0)&amp;""</f>
        <v>Yes</v>
      </c>
      <c r="G99" s="293" t="str">
        <f>VLOOKUP($A99,'Institution Evaluation'!$A$56:$K$346,7,0)&amp;""</f>
        <v>Yes</v>
      </c>
      <c r="H99" s="293" t="str">
        <f>VLOOKUP($A99,'Institution Evaluation'!$A$56:$K$346,8,0)&amp;""</f>
        <v/>
      </c>
      <c r="I99" s="293" t="str">
        <f>VLOOKUP($A99,'Institution Evaluation'!$A$56:$K$346,9,0)&amp;""</f>
        <v>Standard Importance</v>
      </c>
      <c r="J99" s="293" t="str">
        <f>VLOOKUP($A99,'Institution Evaluation'!$A$56:$K$346,10,0)&amp;""</f>
        <v/>
      </c>
      <c r="K99" s="293">
        <f t="shared" si="17"/>
        <v>10</v>
      </c>
      <c r="L99" s="263">
        <f>IF($E99="Not Scored", "N/A",IF(AND($D99='Auto Responses'!$J$27,$H99=""),"N/A",IF(AND($D99='Auto Responses'!$J$27,$H99='Auto Responses'!$J$7),1,IF(AND($D99='Auto Responses'!$J$27,$H99='Auto Responses'!$J$8),0,IF(OR(AND($F99=$G99,$H99=""),$H99='Auto Responses'!$J$7),1,0)))))</f>
        <v>1</v>
      </c>
      <c r="M99" s="293" t="str">
        <f>VLOOKUP($A99,'Institution Evaluation'!$A$56:$K$346,11,0)&amp;""</f>
        <v>FALSE</v>
      </c>
      <c r="N99" s="293">
        <f t="shared" si="18"/>
        <v>0</v>
      </c>
      <c r="O99" s="263">
        <f t="shared" si="26"/>
        <v>10</v>
      </c>
      <c r="P99" s="263">
        <f t="shared" si="19"/>
        <v>10</v>
      </c>
      <c r="Q99" s="263">
        <f t="shared" si="20"/>
        <v>0</v>
      </c>
      <c r="R99" s="263">
        <f t="shared" si="24"/>
        <v>0</v>
      </c>
      <c r="S99" s="263">
        <f t="shared" si="21"/>
        <v>0</v>
      </c>
      <c r="T99" s="263">
        <f t="shared" si="22"/>
        <v>0</v>
      </c>
      <c r="U99" s="263">
        <f t="shared" si="25"/>
        <v>34</v>
      </c>
      <c r="V99" s="263">
        <f t="shared" si="23"/>
        <v>0</v>
      </c>
    </row>
    <row r="100" spans="1:22" ht="56.95" customHeight="1" x14ac:dyDescent="0.25">
      <c r="A100" s="293" t="str">
        <f>Questions!$A100</f>
        <v>CHNG-05</v>
      </c>
      <c r="B100" s="293" t="str">
        <f t="shared" si="16"/>
        <v>CHNG</v>
      </c>
      <c r="C100" s="293" t="str">
        <f>VLOOKUP($A100,Questions!$A$3:$L$333,2,0)&amp;""</f>
        <v>Does your change management process minimally include authorization, impact analysis, testing, and validation before moving changes to production?</v>
      </c>
      <c r="D100" s="293" t="str">
        <f>VLOOKUP($A100,Questions!$A$3:$L$333,11,0)&amp;""</f>
        <v/>
      </c>
      <c r="E100" s="293" t="str">
        <f>VLOOKUP($A100,Questions!$A$3:$L$333,12,0)&amp;""</f>
        <v>Organization</v>
      </c>
      <c r="F100" s="293" t="str">
        <f>VLOOKUP($A100,'Institution Evaluation'!$A$56:$K$346,3,0)&amp;""</f>
        <v>Yes</v>
      </c>
      <c r="G100" s="293" t="str">
        <f>VLOOKUP($A100,'Institution Evaluation'!$A$56:$K$346,7,0)&amp;""</f>
        <v>Yes</v>
      </c>
      <c r="H100" s="293" t="str">
        <f>VLOOKUP($A100,'Institution Evaluation'!$A$56:$K$346,8,0)&amp;""</f>
        <v/>
      </c>
      <c r="I100" s="293" t="str">
        <f>VLOOKUP($A100,'Institution Evaluation'!$A$56:$K$346,9,0)&amp;""</f>
        <v>Standard Importance</v>
      </c>
      <c r="J100" s="293" t="str">
        <f>VLOOKUP($A100,'Institution Evaluation'!$A$56:$K$346,10,0)&amp;""</f>
        <v/>
      </c>
      <c r="K100" s="293">
        <f t="shared" si="17"/>
        <v>10</v>
      </c>
      <c r="L100" s="263">
        <f>IF($E100="Not Scored", "N/A",IF(AND($D100='Auto Responses'!$J$27,$H100=""),"N/A",IF(AND($D100='Auto Responses'!$J$27,$H100='Auto Responses'!$J$7),1,IF(AND($D100='Auto Responses'!$J$27,$H100='Auto Responses'!$J$8),0,IF(OR(AND($F100=$G100,$H100=""),$H100='Auto Responses'!$J$7),1,0)))))</f>
        <v>1</v>
      </c>
      <c r="M100" s="293" t="str">
        <f>VLOOKUP($A100,'Institution Evaluation'!$A$56:$K$346,11,0)&amp;""</f>
        <v>FALSE</v>
      </c>
      <c r="N100" s="293">
        <f t="shared" si="18"/>
        <v>0</v>
      </c>
      <c r="O100" s="263">
        <f t="shared" si="26"/>
        <v>10</v>
      </c>
      <c r="P100" s="263">
        <f t="shared" si="19"/>
        <v>10</v>
      </c>
      <c r="Q100" s="263">
        <f t="shared" si="20"/>
        <v>0</v>
      </c>
      <c r="R100" s="263">
        <f t="shared" si="24"/>
        <v>0</v>
      </c>
      <c r="S100" s="263">
        <f t="shared" si="21"/>
        <v>0</v>
      </c>
      <c r="T100" s="263">
        <f t="shared" si="22"/>
        <v>0</v>
      </c>
      <c r="U100" s="263">
        <f t="shared" si="25"/>
        <v>34</v>
      </c>
      <c r="V100" s="263">
        <f t="shared" si="23"/>
        <v>0</v>
      </c>
    </row>
    <row r="101" spans="1:22" ht="56.95" customHeight="1" x14ac:dyDescent="0.25">
      <c r="A101" s="293" t="str">
        <f>Questions!$A101</f>
        <v>CHNG-06</v>
      </c>
      <c r="B101" s="293" t="str">
        <f t="shared" si="16"/>
        <v>CHNG</v>
      </c>
      <c r="C101" s="293" t="str">
        <f>VLOOKUP($A101,Questions!$A$3:$L$333,2,0)&amp;""</f>
        <v>Does your change management process verify that all required third-party libraries and dependencies are still supported with each major change?</v>
      </c>
      <c r="D101" s="293" t="str">
        <f>VLOOKUP($A101,Questions!$A$3:$L$333,11,0)&amp;""</f>
        <v/>
      </c>
      <c r="E101" s="293" t="str">
        <f>VLOOKUP($A101,Questions!$A$3:$L$333,12,0)&amp;""</f>
        <v>Organization</v>
      </c>
      <c r="F101" s="293" t="str">
        <f>VLOOKUP($A101,'Institution Evaluation'!$A$56:$K$346,3,0)&amp;""</f>
        <v>Yes</v>
      </c>
      <c r="G101" s="293" t="str">
        <f>VLOOKUP($A101,'Institution Evaluation'!$A$56:$K$346,7,0)&amp;""</f>
        <v>Yes</v>
      </c>
      <c r="H101" s="293" t="str">
        <f>VLOOKUP($A101,'Institution Evaluation'!$A$56:$K$346,8,0)&amp;""</f>
        <v/>
      </c>
      <c r="I101" s="293" t="str">
        <f>VLOOKUP($A101,'Institution Evaluation'!$A$56:$K$346,9,0)&amp;""</f>
        <v>Standard Importance</v>
      </c>
      <c r="J101" s="293" t="str">
        <f>VLOOKUP($A101,'Institution Evaluation'!$A$56:$K$346,10,0)&amp;""</f>
        <v/>
      </c>
      <c r="K101" s="293">
        <f t="shared" si="17"/>
        <v>10</v>
      </c>
      <c r="L101" s="263">
        <f>IF($E101="Not Scored", "N/A",IF(AND($D101='Auto Responses'!$J$27,$H101=""),"N/A",IF(AND($D101='Auto Responses'!$J$27,$H101='Auto Responses'!$J$7),1,IF(AND($D101='Auto Responses'!$J$27,$H101='Auto Responses'!$J$8),0,IF(OR(AND($F101=$G101,$H101=""),$H101='Auto Responses'!$J$7),1,0)))))</f>
        <v>1</v>
      </c>
      <c r="M101" s="293" t="str">
        <f>VLOOKUP($A101,'Institution Evaluation'!$A$56:$K$346,11,0)&amp;""</f>
        <v>FALSE</v>
      </c>
      <c r="N101" s="293">
        <f t="shared" si="18"/>
        <v>0</v>
      </c>
      <c r="O101" s="263">
        <f t="shared" si="26"/>
        <v>10</v>
      </c>
      <c r="P101" s="263">
        <f t="shared" si="19"/>
        <v>10</v>
      </c>
      <c r="Q101" s="263">
        <f t="shared" si="20"/>
        <v>0</v>
      </c>
      <c r="R101" s="263">
        <f t="shared" si="24"/>
        <v>0</v>
      </c>
      <c r="S101" s="263">
        <f t="shared" si="21"/>
        <v>0</v>
      </c>
      <c r="T101" s="263">
        <f t="shared" si="22"/>
        <v>0</v>
      </c>
      <c r="U101" s="263">
        <f t="shared" si="25"/>
        <v>34</v>
      </c>
      <c r="V101" s="263">
        <f t="shared" si="23"/>
        <v>0</v>
      </c>
    </row>
    <row r="102" spans="1:22" ht="56.95" customHeight="1" x14ac:dyDescent="0.25">
      <c r="A102" s="293" t="str">
        <f>Questions!$A102</f>
        <v>CHNG-07</v>
      </c>
      <c r="B102" s="293" t="str">
        <f t="shared" si="16"/>
        <v>CHNG</v>
      </c>
      <c r="C102" s="293" t="str">
        <f>VLOOKUP($A102,Questions!$A$3:$L$333,2,0)&amp;""</f>
        <v>Do you have policy and procedure, currently implemented, managing how critical patches are applied to all systems and applications?</v>
      </c>
      <c r="D102" s="293" t="str">
        <f>VLOOKUP($A102,Questions!$A$3:$L$333,11,0)&amp;""</f>
        <v/>
      </c>
      <c r="E102" s="293" t="str">
        <f>VLOOKUP($A102,Questions!$A$3:$L$333,12,0)&amp;""</f>
        <v>Organization</v>
      </c>
      <c r="F102" s="293" t="str">
        <f>VLOOKUP($A102,'Institution Evaluation'!$A$56:$K$346,3,0)&amp;""</f>
        <v>Yes</v>
      </c>
      <c r="G102" s="293" t="str">
        <f>VLOOKUP($A102,'Institution Evaluation'!$A$56:$K$346,7,0)&amp;""</f>
        <v>Yes</v>
      </c>
      <c r="H102" s="293" t="str">
        <f>VLOOKUP($A102,'Institution Evaluation'!$A$56:$K$346,8,0)&amp;""</f>
        <v/>
      </c>
      <c r="I102" s="293" t="str">
        <f>VLOOKUP($A102,'Institution Evaluation'!$A$56:$K$346,9,0)&amp;""</f>
        <v>Standard Importance</v>
      </c>
      <c r="J102" s="293" t="str">
        <f>VLOOKUP($A102,'Institution Evaluation'!$A$56:$K$346,10,0)&amp;""</f>
        <v/>
      </c>
      <c r="K102" s="293">
        <f t="shared" si="17"/>
        <v>10</v>
      </c>
      <c r="L102" s="263">
        <f>IF($E102="Not Scored", "N/A",IF(AND($D102='Auto Responses'!$J$27,$H102=""),"N/A",IF(AND($D102='Auto Responses'!$J$27,$H102='Auto Responses'!$J$7),1,IF(AND($D102='Auto Responses'!$J$27,$H102='Auto Responses'!$J$8),0,IF(OR(AND($F102=$G102,$H102=""),$H102='Auto Responses'!$J$7),1,0)))))</f>
        <v>1</v>
      </c>
      <c r="M102" s="293" t="str">
        <f>VLOOKUP($A102,'Institution Evaluation'!$A$56:$K$346,11,0)&amp;""</f>
        <v>FALSE</v>
      </c>
      <c r="N102" s="293">
        <f t="shared" si="18"/>
        <v>0</v>
      </c>
      <c r="O102" s="263">
        <f t="shared" si="26"/>
        <v>10</v>
      </c>
      <c r="P102" s="263">
        <f t="shared" si="19"/>
        <v>10</v>
      </c>
      <c r="Q102" s="263">
        <f t="shared" si="20"/>
        <v>0</v>
      </c>
      <c r="R102" s="263">
        <f t="shared" si="24"/>
        <v>0</v>
      </c>
      <c r="S102" s="263">
        <f t="shared" si="21"/>
        <v>0</v>
      </c>
      <c r="T102" s="263">
        <f t="shared" si="22"/>
        <v>0</v>
      </c>
      <c r="U102" s="263">
        <f t="shared" si="25"/>
        <v>34</v>
      </c>
      <c r="V102" s="263">
        <f t="shared" si="23"/>
        <v>0</v>
      </c>
    </row>
    <row r="103" spans="1:22" ht="56.95" customHeight="1" x14ac:dyDescent="0.25">
      <c r="A103" s="293" t="str">
        <f>Questions!$A103</f>
        <v>CHNG-08</v>
      </c>
      <c r="B103" s="293" t="str">
        <f t="shared" si="16"/>
        <v>CHNG</v>
      </c>
      <c r="C103" s="293" t="str">
        <f>VLOOKUP($A103,Questions!$A$3:$L$333,2,0)&amp;""</f>
        <v>Have you implemented policies and procedures that guide how security risks are mitigated until patches can be applied?</v>
      </c>
      <c r="D103" s="293" t="str">
        <f>VLOOKUP($A103,Questions!$A$3:$L$333,11,0)&amp;""</f>
        <v/>
      </c>
      <c r="E103" s="293" t="str">
        <f>VLOOKUP($A103,Questions!$A$3:$L$333,12,0)&amp;""</f>
        <v>Organization</v>
      </c>
      <c r="F103" s="293" t="str">
        <f>VLOOKUP($A103,'Institution Evaluation'!$A$56:$K$346,3,0)&amp;""</f>
        <v>Yes</v>
      </c>
      <c r="G103" s="293" t="str">
        <f>VLOOKUP($A103,'Institution Evaluation'!$A$56:$K$346,7,0)&amp;""</f>
        <v>Yes</v>
      </c>
      <c r="H103" s="293" t="str">
        <f>VLOOKUP($A103,'Institution Evaluation'!$A$56:$K$346,8,0)&amp;""</f>
        <v/>
      </c>
      <c r="I103" s="293" t="str">
        <f>VLOOKUP($A103,'Institution Evaluation'!$A$56:$K$346,9,0)&amp;""</f>
        <v>Standard Importance</v>
      </c>
      <c r="J103" s="293" t="str">
        <f>VLOOKUP($A103,'Institution Evaluation'!$A$56:$K$346,10,0)&amp;""</f>
        <v/>
      </c>
      <c r="K103" s="293">
        <f t="shared" si="17"/>
        <v>10</v>
      </c>
      <c r="L103" s="263">
        <f>IF($E103="Not Scored", "N/A",IF(AND($D103='Auto Responses'!$J$27,$H103=""),"N/A",IF(AND($D103='Auto Responses'!$J$27,$H103='Auto Responses'!$J$7),1,IF(AND($D103='Auto Responses'!$J$27,$H103='Auto Responses'!$J$8),0,IF(OR(AND($F103=$G103,$H103=""),$H103='Auto Responses'!$J$7),1,0)))))</f>
        <v>1</v>
      </c>
      <c r="M103" s="293" t="str">
        <f>VLOOKUP($A103,'Institution Evaluation'!$A$56:$K$346,11,0)&amp;""</f>
        <v>FALSE</v>
      </c>
      <c r="N103" s="293">
        <f t="shared" si="18"/>
        <v>0</v>
      </c>
      <c r="O103" s="263">
        <f t="shared" si="26"/>
        <v>10</v>
      </c>
      <c r="P103" s="263">
        <f t="shared" si="19"/>
        <v>10</v>
      </c>
      <c r="Q103" s="263">
        <f t="shared" si="20"/>
        <v>0</v>
      </c>
      <c r="R103" s="263">
        <f t="shared" si="24"/>
        <v>0</v>
      </c>
      <c r="S103" s="263">
        <f t="shared" si="21"/>
        <v>0</v>
      </c>
      <c r="T103" s="263">
        <f t="shared" si="22"/>
        <v>0</v>
      </c>
      <c r="U103" s="263">
        <f t="shared" si="25"/>
        <v>34</v>
      </c>
      <c r="V103" s="263">
        <f t="shared" si="23"/>
        <v>0</v>
      </c>
    </row>
    <row r="104" spans="1:22" ht="56.95" customHeight="1" x14ac:dyDescent="0.25">
      <c r="A104" s="293" t="str">
        <f>Questions!$A104</f>
        <v>CHNG-09</v>
      </c>
      <c r="B104" s="293" t="str">
        <f t="shared" si="16"/>
        <v>CHNG</v>
      </c>
      <c r="C104" s="293" t="str">
        <f>VLOOKUP($A104,Questions!$A$3:$L$333,2,0)&amp;""</f>
        <v>Do clients have the option to not participate in or postpone an upgrade to a new release?</v>
      </c>
      <c r="D104" s="293" t="str">
        <f>VLOOKUP($A104,Questions!$A$3:$L$333,11,0)&amp;""</f>
        <v/>
      </c>
      <c r="E104" s="293" t="str">
        <f>VLOOKUP($A104,Questions!$A$3:$L$333,12,0)&amp;""</f>
        <v>Organization</v>
      </c>
      <c r="F104" s="293" t="str">
        <f>VLOOKUP($A104,'Institution Evaluation'!$A$56:$K$346,3,0)&amp;""</f>
        <v>No</v>
      </c>
      <c r="G104" s="293" t="str">
        <f>VLOOKUP($A104,'Institution Evaluation'!$A$56:$K$346,7,0)&amp;""</f>
        <v>Yes</v>
      </c>
      <c r="H104" s="293" t="str">
        <f>VLOOKUP($A104,'Institution Evaluation'!$A$56:$K$346,8,0)&amp;""</f>
        <v/>
      </c>
      <c r="I104" s="293" t="str">
        <f>VLOOKUP($A104,'Institution Evaluation'!$A$56:$K$346,9,0)&amp;""</f>
        <v>Minor Importance</v>
      </c>
      <c r="J104" s="293" t="str">
        <f>VLOOKUP($A104,'Institution Evaluation'!$A$56:$K$346,10,0)&amp;""</f>
        <v/>
      </c>
      <c r="K104" s="293">
        <f t="shared" si="17"/>
        <v>5</v>
      </c>
      <c r="L104" s="263">
        <f>IF($E104="Not Scored", "N/A",IF(AND($D104='Auto Responses'!$J$27,$H104=""),"N/A",IF(AND($D104='Auto Responses'!$J$27,$H104='Auto Responses'!$J$7),1,IF(AND($D104='Auto Responses'!$J$27,$H104='Auto Responses'!$J$8),0,IF(OR(AND($F104=$G104,$H104=""),$H104='Auto Responses'!$J$7),1,0)))))</f>
        <v>0</v>
      </c>
      <c r="M104" s="293" t="str">
        <f>VLOOKUP($A104,'Institution Evaluation'!$A$56:$K$346,11,0)&amp;""</f>
        <v>FALSE</v>
      </c>
      <c r="N104" s="293">
        <f t="shared" si="18"/>
        <v>0</v>
      </c>
      <c r="O104" s="263">
        <f t="shared" si="26"/>
        <v>5</v>
      </c>
      <c r="P104" s="263">
        <f t="shared" si="19"/>
        <v>0</v>
      </c>
      <c r="Q104" s="263">
        <f t="shared" si="20"/>
        <v>0</v>
      </c>
      <c r="R104" s="263">
        <f t="shared" si="24"/>
        <v>0</v>
      </c>
      <c r="S104" s="263">
        <f t="shared" si="21"/>
        <v>0</v>
      </c>
      <c r="T104" s="263">
        <f t="shared" si="22"/>
        <v>0</v>
      </c>
      <c r="U104" s="263">
        <f t="shared" si="25"/>
        <v>34</v>
      </c>
      <c r="V104" s="263">
        <f t="shared" si="23"/>
        <v>0</v>
      </c>
    </row>
    <row r="105" spans="1:22" ht="56.95" customHeight="1" x14ac:dyDescent="0.25">
      <c r="A105" s="293" t="str">
        <f>Questions!$A105</f>
        <v>CHNG-10</v>
      </c>
      <c r="B105" s="293" t="str">
        <f t="shared" si="16"/>
        <v>CHNG</v>
      </c>
      <c r="C105" s="293" t="str">
        <f>VLOOKUP($A105,Questions!$A$3:$L$333,2,0)&amp;""</f>
        <v>Do you have a fully implemented solution support strategy that defines how many concurrent versions you support?</v>
      </c>
      <c r="D105" s="293" t="str">
        <f>VLOOKUP($A105,Questions!$A$3:$L$333,11,0)&amp;""</f>
        <v/>
      </c>
      <c r="E105" s="293" t="str">
        <f>VLOOKUP($A105,Questions!$A$3:$L$333,12,0)&amp;""</f>
        <v>Organization</v>
      </c>
      <c r="F105" s="293" t="str">
        <f>VLOOKUP($A105,'Institution Evaluation'!$A$56:$K$346,3,0)&amp;""</f>
        <v>Yes</v>
      </c>
      <c r="G105" s="293" t="str">
        <f>VLOOKUP($A105,'Institution Evaluation'!$A$56:$K$346,7,0)&amp;""</f>
        <v>Yes</v>
      </c>
      <c r="H105" s="293" t="str">
        <f>VLOOKUP($A105,'Institution Evaluation'!$A$56:$K$346,8,0)&amp;""</f>
        <v/>
      </c>
      <c r="I105" s="293" t="str">
        <f>VLOOKUP($A105,'Institution Evaluation'!$A$56:$K$346,9,0)&amp;""</f>
        <v>Minor Importance</v>
      </c>
      <c r="J105" s="293" t="str">
        <f>VLOOKUP($A105,'Institution Evaluation'!$A$56:$K$346,10,0)&amp;""</f>
        <v/>
      </c>
      <c r="K105" s="293">
        <f t="shared" si="17"/>
        <v>5</v>
      </c>
      <c r="L105" s="263">
        <f>IF($E105="Not Scored", "N/A",IF(AND($D105='Auto Responses'!$J$27,$H105=""),"N/A",IF(AND($D105='Auto Responses'!$J$27,$H105='Auto Responses'!$J$7),1,IF(AND($D105='Auto Responses'!$J$27,$H105='Auto Responses'!$J$8),0,IF(OR(AND($F105=$G105,$H105=""),$H105='Auto Responses'!$J$7),1,0)))))</f>
        <v>1</v>
      </c>
      <c r="M105" s="293" t="str">
        <f>VLOOKUP($A105,'Institution Evaluation'!$A$56:$K$346,11,0)&amp;""</f>
        <v>FALSE</v>
      </c>
      <c r="N105" s="293">
        <f t="shared" si="18"/>
        <v>0</v>
      </c>
      <c r="O105" s="263">
        <f t="shared" si="26"/>
        <v>5</v>
      </c>
      <c r="P105" s="263">
        <f t="shared" si="19"/>
        <v>5</v>
      </c>
      <c r="Q105" s="263">
        <f t="shared" si="20"/>
        <v>0</v>
      </c>
      <c r="R105" s="263">
        <f t="shared" si="24"/>
        <v>0</v>
      </c>
      <c r="S105" s="263">
        <f t="shared" si="21"/>
        <v>0</v>
      </c>
      <c r="T105" s="263">
        <f t="shared" si="22"/>
        <v>0</v>
      </c>
      <c r="U105" s="263">
        <f t="shared" si="25"/>
        <v>34</v>
      </c>
      <c r="V105" s="263">
        <f t="shared" si="23"/>
        <v>0</v>
      </c>
    </row>
    <row r="106" spans="1:22" ht="56.95" customHeight="1" x14ac:dyDescent="0.25">
      <c r="A106" s="293" t="str">
        <f>Questions!$A106</f>
        <v>CHNG-11</v>
      </c>
      <c r="B106" s="293" t="str">
        <f t="shared" si="16"/>
        <v>CHNG</v>
      </c>
      <c r="C106" s="293" t="str">
        <f>VLOOKUP($A106,Questions!$A$3:$L$333,2,0)&amp;""</f>
        <v>Do you have a release schedule for product updates?</v>
      </c>
      <c r="D106" s="293" t="str">
        <f>VLOOKUP($A106,Questions!$A$3:$L$333,11,0)&amp;""</f>
        <v/>
      </c>
      <c r="E106" s="293" t="str">
        <f>VLOOKUP($A106,Questions!$A$3:$L$333,12,0)&amp;""</f>
        <v>Organization</v>
      </c>
      <c r="F106" s="293" t="str">
        <f>VLOOKUP($A106,'Institution Evaluation'!$A$56:$K$346,3,0)&amp;""</f>
        <v>Yes</v>
      </c>
      <c r="G106" s="293" t="str">
        <f>VLOOKUP($A106,'Institution Evaluation'!$A$56:$K$346,7,0)&amp;""</f>
        <v>Yes</v>
      </c>
      <c r="H106" s="293" t="str">
        <f>VLOOKUP($A106,'Institution Evaluation'!$A$56:$K$346,8,0)&amp;""</f>
        <v/>
      </c>
      <c r="I106" s="293" t="str">
        <f>VLOOKUP($A106,'Institution Evaluation'!$A$56:$K$346,9,0)&amp;""</f>
        <v>Minor Importance</v>
      </c>
      <c r="J106" s="293" t="str">
        <f>VLOOKUP($A106,'Institution Evaluation'!$A$56:$K$346,10,0)&amp;""</f>
        <v/>
      </c>
      <c r="K106" s="293">
        <f t="shared" si="17"/>
        <v>5</v>
      </c>
      <c r="L106" s="263">
        <f>IF($E106="Not Scored", "N/A",IF(AND($D106='Auto Responses'!$J$27,$H106=""),"N/A",IF(AND($D106='Auto Responses'!$J$27,$H106='Auto Responses'!$J$7),1,IF(AND($D106='Auto Responses'!$J$27,$H106='Auto Responses'!$J$8),0,IF(OR(AND($F106=$G106,$H106=""),$H106='Auto Responses'!$J$7),1,0)))))</f>
        <v>1</v>
      </c>
      <c r="M106" s="293" t="str">
        <f>VLOOKUP($A106,'Institution Evaluation'!$A$56:$K$346,11,0)&amp;""</f>
        <v>FALSE</v>
      </c>
      <c r="N106" s="293">
        <f t="shared" si="18"/>
        <v>0</v>
      </c>
      <c r="O106" s="263">
        <f t="shared" si="26"/>
        <v>5</v>
      </c>
      <c r="P106" s="263">
        <f t="shared" si="19"/>
        <v>5</v>
      </c>
      <c r="Q106" s="263">
        <f t="shared" si="20"/>
        <v>0</v>
      </c>
      <c r="R106" s="263">
        <f t="shared" si="24"/>
        <v>0</v>
      </c>
      <c r="S106" s="263">
        <f t="shared" si="21"/>
        <v>0</v>
      </c>
      <c r="T106" s="263">
        <f t="shared" si="22"/>
        <v>0</v>
      </c>
      <c r="U106" s="263">
        <f t="shared" si="25"/>
        <v>34</v>
      </c>
      <c r="V106" s="263">
        <f t="shared" si="23"/>
        <v>0</v>
      </c>
    </row>
    <row r="107" spans="1:22" ht="56.95" customHeight="1" x14ac:dyDescent="0.25">
      <c r="A107" s="293" t="str">
        <f>Questions!$A107</f>
        <v>CHNG-12</v>
      </c>
      <c r="B107" s="293" t="str">
        <f t="shared" si="16"/>
        <v>CHNG</v>
      </c>
      <c r="C107" s="293" t="str">
        <f>VLOOKUP($A107,Questions!$A$3:$L$333,2,0)&amp;""</f>
        <v>Do you have a technology roadmap, for at least the next two years, for enhancements and bug fixes for the solution being assessed?</v>
      </c>
      <c r="D107" s="293" t="str">
        <f>VLOOKUP($A107,Questions!$A$3:$L$333,11,0)&amp;""</f>
        <v/>
      </c>
      <c r="E107" s="293" t="str">
        <f>VLOOKUP($A107,Questions!$A$3:$L$333,12,0)&amp;""</f>
        <v>Organization</v>
      </c>
      <c r="F107" s="293" t="str">
        <f>VLOOKUP($A107,'Institution Evaluation'!$A$56:$K$346,3,0)&amp;""</f>
        <v>Yes</v>
      </c>
      <c r="G107" s="293" t="str">
        <f>VLOOKUP($A107,'Institution Evaluation'!$A$56:$K$346,7,0)&amp;""</f>
        <v>Yes</v>
      </c>
      <c r="H107" s="293" t="str">
        <f>VLOOKUP($A107,'Institution Evaluation'!$A$56:$K$346,8,0)&amp;""</f>
        <v/>
      </c>
      <c r="I107" s="293" t="str">
        <f>VLOOKUP($A107,'Institution Evaluation'!$A$56:$K$346,9,0)&amp;""</f>
        <v>Minor Importance</v>
      </c>
      <c r="J107" s="293" t="str">
        <f>VLOOKUP($A107,'Institution Evaluation'!$A$56:$K$346,10,0)&amp;""</f>
        <v/>
      </c>
      <c r="K107" s="293">
        <f t="shared" si="17"/>
        <v>5</v>
      </c>
      <c r="L107" s="263">
        <f>IF($E107="Not Scored", "N/A",IF(AND($D107='Auto Responses'!$J$27,$H107=""),"N/A",IF(AND($D107='Auto Responses'!$J$27,$H107='Auto Responses'!$J$7),1,IF(AND($D107='Auto Responses'!$J$27,$H107='Auto Responses'!$J$8),0,IF(OR(AND($F107=$G107,$H107=""),$H107='Auto Responses'!$J$7),1,0)))))</f>
        <v>1</v>
      </c>
      <c r="M107" s="293" t="str">
        <f>VLOOKUP($A107,'Institution Evaluation'!$A$56:$K$346,11,0)&amp;""</f>
        <v>FALSE</v>
      </c>
      <c r="N107" s="293">
        <f t="shared" si="18"/>
        <v>0</v>
      </c>
      <c r="O107" s="263">
        <f t="shared" si="26"/>
        <v>5</v>
      </c>
      <c r="P107" s="263">
        <f t="shared" si="19"/>
        <v>5</v>
      </c>
      <c r="Q107" s="263">
        <f t="shared" si="20"/>
        <v>0</v>
      </c>
      <c r="R107" s="263">
        <f t="shared" si="24"/>
        <v>0</v>
      </c>
      <c r="S107" s="263">
        <f t="shared" si="21"/>
        <v>0</v>
      </c>
      <c r="T107" s="263">
        <f t="shared" si="22"/>
        <v>0</v>
      </c>
      <c r="U107" s="263">
        <f t="shared" si="25"/>
        <v>34</v>
      </c>
      <c r="V107" s="263">
        <f t="shared" si="23"/>
        <v>0</v>
      </c>
    </row>
    <row r="108" spans="1:22" ht="56.95" customHeight="1" x14ac:dyDescent="0.25">
      <c r="A108" s="293" t="str">
        <f>Questions!$A108</f>
        <v>CHNG-13</v>
      </c>
      <c r="B108" s="293" t="str">
        <f t="shared" si="16"/>
        <v>CHNG</v>
      </c>
      <c r="C108" s="293" t="str">
        <f>VLOOKUP($A108,Questions!$A$3:$L$333,2,0)&amp;""</f>
        <v>Can solution updates be completed without institutional involvement (i.e., technically or organizationally)?</v>
      </c>
      <c r="D108" s="293" t="str">
        <f>VLOOKUP($A108,Questions!$A$3:$L$333,11,0)&amp;""</f>
        <v/>
      </c>
      <c r="E108" s="293" t="str">
        <f>VLOOKUP($A108,Questions!$A$3:$L$333,12,0)&amp;""</f>
        <v>Organization</v>
      </c>
      <c r="F108" s="293" t="str">
        <f>VLOOKUP($A108,'Institution Evaluation'!$A$56:$K$346,3,0)&amp;""</f>
        <v>Yes</v>
      </c>
      <c r="G108" s="293" t="str">
        <f>VLOOKUP($A108,'Institution Evaluation'!$A$56:$K$346,7,0)&amp;""</f>
        <v>Yes</v>
      </c>
      <c r="H108" s="293" t="str">
        <f>VLOOKUP($A108,'Institution Evaluation'!$A$56:$K$346,8,0)&amp;""</f>
        <v/>
      </c>
      <c r="I108" s="293" t="str">
        <f>VLOOKUP($A108,'Institution Evaluation'!$A$56:$K$346,9,0)&amp;""</f>
        <v>Minor Importance</v>
      </c>
      <c r="J108" s="293" t="str">
        <f>VLOOKUP($A108,'Institution Evaluation'!$A$56:$K$346,10,0)&amp;""</f>
        <v/>
      </c>
      <c r="K108" s="293">
        <f t="shared" si="17"/>
        <v>5</v>
      </c>
      <c r="L108" s="263">
        <f>IF($E108="Not Scored", "N/A",IF(AND($D108='Auto Responses'!$J$27,$H108=""),"N/A",IF(AND($D108='Auto Responses'!$J$27,$H108='Auto Responses'!$J$7),1,IF(AND($D108='Auto Responses'!$J$27,$H108='Auto Responses'!$J$8),0,IF(OR(AND($F108=$G108,$H108=""),$H108='Auto Responses'!$J$7),1,0)))))</f>
        <v>1</v>
      </c>
      <c r="M108" s="293" t="str">
        <f>VLOOKUP($A108,'Institution Evaluation'!$A$56:$K$346,11,0)&amp;""</f>
        <v>FALSE</v>
      </c>
      <c r="N108" s="293">
        <f t="shared" si="18"/>
        <v>0</v>
      </c>
      <c r="O108" s="263">
        <f t="shared" si="26"/>
        <v>5</v>
      </c>
      <c r="P108" s="263">
        <f t="shared" si="19"/>
        <v>5</v>
      </c>
      <c r="Q108" s="263">
        <f t="shared" si="20"/>
        <v>0</v>
      </c>
      <c r="R108" s="263">
        <f t="shared" si="24"/>
        <v>0</v>
      </c>
      <c r="S108" s="263">
        <f t="shared" si="21"/>
        <v>0</v>
      </c>
      <c r="T108" s="263">
        <f t="shared" si="22"/>
        <v>0</v>
      </c>
      <c r="U108" s="263">
        <f t="shared" si="25"/>
        <v>34</v>
      </c>
      <c r="V108" s="263">
        <f t="shared" si="23"/>
        <v>0</v>
      </c>
    </row>
    <row r="109" spans="1:22" ht="56.95" customHeight="1" x14ac:dyDescent="0.25">
      <c r="A109" s="293" t="str">
        <f>Questions!$A109</f>
        <v>CHNG-14</v>
      </c>
      <c r="B109" s="293" t="str">
        <f t="shared" si="16"/>
        <v>CHNG</v>
      </c>
      <c r="C109" s="293" t="str">
        <f>VLOOKUP($A109,Questions!$A$3:$L$333,2,0)&amp;""</f>
        <v>Are upgrades or system changes installed during off-peak hours or in a manner that does not impact the customer?</v>
      </c>
      <c r="D109" s="293" t="str">
        <f>VLOOKUP($A109,Questions!$A$3:$L$333,11,0)&amp;""</f>
        <v/>
      </c>
      <c r="E109" s="293" t="str">
        <f>VLOOKUP($A109,Questions!$A$3:$L$333,12,0)&amp;""</f>
        <v>Organization</v>
      </c>
      <c r="F109" s="293" t="str">
        <f>VLOOKUP($A109,'Institution Evaluation'!$A$56:$K$346,3,0)&amp;""</f>
        <v>Yes</v>
      </c>
      <c r="G109" s="293" t="str">
        <f>VLOOKUP($A109,'Institution Evaluation'!$A$56:$K$346,7,0)&amp;""</f>
        <v>Yes</v>
      </c>
      <c r="H109" s="293" t="str">
        <f>VLOOKUP($A109,'Institution Evaluation'!$A$56:$K$346,8,0)&amp;""</f>
        <v/>
      </c>
      <c r="I109" s="293" t="str">
        <f>VLOOKUP($A109,'Institution Evaluation'!$A$56:$K$346,9,0)&amp;""</f>
        <v>Minor Importance</v>
      </c>
      <c r="J109" s="293" t="str">
        <f>VLOOKUP($A109,'Institution Evaluation'!$A$56:$K$346,10,0)&amp;""</f>
        <v/>
      </c>
      <c r="K109" s="293">
        <f t="shared" si="17"/>
        <v>5</v>
      </c>
      <c r="L109" s="263">
        <f>IF($E109="Not Scored", "N/A",IF(AND($D109='Auto Responses'!$J$27,$H109=""),"N/A",IF(AND($D109='Auto Responses'!$J$27,$H109='Auto Responses'!$J$7),1,IF(AND($D109='Auto Responses'!$J$27,$H109='Auto Responses'!$J$8),0,IF(OR(AND($F109=$G109,$H109=""),$H109='Auto Responses'!$J$7),1,0)))))</f>
        <v>1</v>
      </c>
      <c r="M109" s="293" t="str">
        <f>VLOOKUP($A109,'Institution Evaluation'!$A$56:$K$346,11,0)&amp;""</f>
        <v>FALSE</v>
      </c>
      <c r="N109" s="293">
        <f t="shared" si="18"/>
        <v>0</v>
      </c>
      <c r="O109" s="263">
        <f t="shared" si="26"/>
        <v>5</v>
      </c>
      <c r="P109" s="263">
        <f t="shared" si="19"/>
        <v>5</v>
      </c>
      <c r="Q109" s="263">
        <f t="shared" si="20"/>
        <v>0</v>
      </c>
      <c r="R109" s="263">
        <f t="shared" si="24"/>
        <v>0</v>
      </c>
      <c r="S109" s="263">
        <f t="shared" si="21"/>
        <v>0</v>
      </c>
      <c r="T109" s="263">
        <f t="shared" si="22"/>
        <v>0</v>
      </c>
      <c r="U109" s="263">
        <f t="shared" si="25"/>
        <v>34</v>
      </c>
      <c r="V109" s="263">
        <f t="shared" si="23"/>
        <v>0</v>
      </c>
    </row>
    <row r="110" spans="1:22" ht="56.95" customHeight="1" x14ac:dyDescent="0.25">
      <c r="A110" s="293" t="str">
        <f>Questions!$A110</f>
        <v>CHNG-15</v>
      </c>
      <c r="B110" s="293" t="str">
        <f t="shared" si="16"/>
        <v>CHNG</v>
      </c>
      <c r="C110" s="293" t="str">
        <f>VLOOKUP($A110,Questions!$A$3:$L$333,2,0)&amp;""</f>
        <v>Do procedures exist to provide that emergency changes are documented and authorized (including after-the-fact approval)?</v>
      </c>
      <c r="D110" s="293" t="str">
        <f>VLOOKUP($A110,Questions!$A$3:$L$333,11,0)&amp;""</f>
        <v/>
      </c>
      <c r="E110" s="293" t="str">
        <f>VLOOKUP($A110,Questions!$A$3:$L$333,12,0)&amp;""</f>
        <v>Organization</v>
      </c>
      <c r="F110" s="293" t="str">
        <f>VLOOKUP($A110,'Institution Evaluation'!$A$56:$K$346,3,0)&amp;""</f>
        <v>Yes</v>
      </c>
      <c r="G110" s="293" t="str">
        <f>VLOOKUP($A110,'Institution Evaluation'!$A$56:$K$346,7,0)&amp;""</f>
        <v>Yes</v>
      </c>
      <c r="H110" s="293" t="str">
        <f>VLOOKUP($A110,'Institution Evaluation'!$A$56:$K$346,8,0)&amp;""</f>
        <v/>
      </c>
      <c r="I110" s="293" t="str">
        <f>VLOOKUP($A110,'Institution Evaluation'!$A$56:$K$346,9,0)&amp;""</f>
        <v>Minor Importance</v>
      </c>
      <c r="J110" s="293" t="str">
        <f>VLOOKUP($A110,'Institution Evaluation'!$A$56:$K$346,10,0)&amp;""</f>
        <v/>
      </c>
      <c r="K110" s="293">
        <f t="shared" si="17"/>
        <v>5</v>
      </c>
      <c r="L110" s="263">
        <f>IF($E110="Not Scored", "N/A",IF(AND($D110='Auto Responses'!$J$27,$H110=""),"N/A",IF(AND($D110='Auto Responses'!$J$27,$H110='Auto Responses'!$J$7),1,IF(AND($D110='Auto Responses'!$J$27,$H110='Auto Responses'!$J$8),0,IF(OR(AND($F110=$G110,$H110=""),$H110='Auto Responses'!$J$7),1,0)))))</f>
        <v>1</v>
      </c>
      <c r="M110" s="293" t="str">
        <f>VLOOKUP($A110,'Institution Evaluation'!$A$56:$K$346,11,0)&amp;""</f>
        <v>FALSE</v>
      </c>
      <c r="N110" s="293">
        <f t="shared" si="18"/>
        <v>0</v>
      </c>
      <c r="O110" s="263">
        <f t="shared" si="26"/>
        <v>5</v>
      </c>
      <c r="P110" s="263">
        <f t="shared" si="19"/>
        <v>5</v>
      </c>
      <c r="Q110" s="263">
        <f t="shared" si="20"/>
        <v>0</v>
      </c>
      <c r="R110" s="263">
        <f t="shared" si="24"/>
        <v>0</v>
      </c>
      <c r="S110" s="263">
        <f t="shared" si="21"/>
        <v>0</v>
      </c>
      <c r="T110" s="263">
        <f t="shared" si="22"/>
        <v>0</v>
      </c>
      <c r="U110" s="263">
        <f t="shared" si="25"/>
        <v>34</v>
      </c>
      <c r="V110" s="263">
        <f t="shared" si="23"/>
        <v>0</v>
      </c>
    </row>
    <row r="111" spans="1:22" ht="56.95" customHeight="1" x14ac:dyDescent="0.25">
      <c r="A111" s="293" t="str">
        <f>Questions!$A111</f>
        <v>CHNG-16</v>
      </c>
      <c r="B111" s="293" t="str">
        <f t="shared" si="16"/>
        <v>CHNG</v>
      </c>
      <c r="C111" s="293" t="str">
        <f>VLOOKUP($A111,Questions!$A$3:$L$333,2,0)&amp;""</f>
        <v>Do you have a systems management and configuration strategy that encompasses servers, appliances, cloud services, applications, and mobile devices (company and employee owned)?</v>
      </c>
      <c r="D111" s="293" t="str">
        <f>VLOOKUP($A111,Questions!$A$3:$L$333,11,0)&amp;""</f>
        <v/>
      </c>
      <c r="E111" s="293" t="str">
        <f>VLOOKUP($A111,Questions!$A$3:$L$333,12,0)&amp;""</f>
        <v>Organization</v>
      </c>
      <c r="F111" s="293" t="str">
        <f>VLOOKUP($A111,'Institution Evaluation'!$A$56:$K$346,3,0)&amp;""</f>
        <v>Yes</v>
      </c>
      <c r="G111" s="293" t="str">
        <f>VLOOKUP($A111,'Institution Evaluation'!$A$56:$K$346,7,0)&amp;""</f>
        <v>Yes</v>
      </c>
      <c r="H111" s="293" t="str">
        <f>VLOOKUP($A111,'Institution Evaluation'!$A$56:$K$346,8,0)&amp;""</f>
        <v/>
      </c>
      <c r="I111" s="293" t="str">
        <f>VLOOKUP($A111,'Institution Evaluation'!$A$56:$K$346,9,0)&amp;""</f>
        <v>Minor Importance</v>
      </c>
      <c r="J111" s="293" t="str">
        <f>VLOOKUP($A111,'Institution Evaluation'!$A$56:$K$346,10,0)&amp;""</f>
        <v/>
      </c>
      <c r="K111" s="293">
        <f t="shared" si="17"/>
        <v>5</v>
      </c>
      <c r="L111" s="263">
        <f>IF($E111="Not Scored", "N/A",IF(AND($D111='Auto Responses'!$J$27,$H111=""),"N/A",IF(AND($D111='Auto Responses'!$J$27,$H111='Auto Responses'!$J$7),1,IF(AND($D111='Auto Responses'!$J$27,$H111='Auto Responses'!$J$8),0,IF(OR(AND($F111=$G111,$H111=""),$H111='Auto Responses'!$J$7),1,0)))))</f>
        <v>1</v>
      </c>
      <c r="M111" s="293" t="str">
        <f>VLOOKUP($A111,'Institution Evaluation'!$A$56:$K$346,11,0)&amp;""</f>
        <v>FALSE</v>
      </c>
      <c r="N111" s="293">
        <f t="shared" si="18"/>
        <v>0</v>
      </c>
      <c r="O111" s="263">
        <f t="shared" si="26"/>
        <v>5</v>
      </c>
      <c r="P111" s="263">
        <f t="shared" si="19"/>
        <v>5</v>
      </c>
      <c r="Q111" s="263">
        <f t="shared" si="20"/>
        <v>0</v>
      </c>
      <c r="R111" s="263">
        <f t="shared" si="24"/>
        <v>0</v>
      </c>
      <c r="S111" s="263">
        <f t="shared" si="21"/>
        <v>0</v>
      </c>
      <c r="T111" s="263">
        <f t="shared" si="22"/>
        <v>0</v>
      </c>
      <c r="U111" s="263">
        <f t="shared" si="25"/>
        <v>34</v>
      </c>
      <c r="V111" s="263">
        <f t="shared" si="23"/>
        <v>0</v>
      </c>
    </row>
    <row r="112" spans="1:22" ht="56.95" customHeight="1" x14ac:dyDescent="0.25">
      <c r="A112" s="293" t="str">
        <f>Questions!$A112</f>
        <v>DATA-01</v>
      </c>
      <c r="B112" s="293" t="str">
        <f t="shared" si="16"/>
        <v>DATA</v>
      </c>
      <c r="C112" s="293" t="str">
        <f>VLOOKUP($A112,Questions!$A$3:$L$333,2,0)&amp;""</f>
        <v>Will the institution's data be stored on any devices (database servers, file servers, SAN, NAS, etc.) configured with non-RFC 1918/4193 (i.e., publicly routable) IP addresses?*</v>
      </c>
      <c r="D112" s="293" t="str">
        <f>VLOOKUP($A112,Questions!$A$3:$L$333,11,0)&amp;""</f>
        <v/>
      </c>
      <c r="E112" s="293" t="str">
        <f>VLOOKUP($A112,Questions!$A$3:$L$333,12,0)&amp;""</f>
        <v>Product</v>
      </c>
      <c r="F112" s="293" t="str">
        <f>VLOOKUP($A112,'Institution Evaluation'!$A$56:$K$346,3,0)&amp;""</f>
        <v>No</v>
      </c>
      <c r="G112" s="293" t="str">
        <f>VLOOKUP($A112,'Institution Evaluation'!$A$56:$K$346,7,0)&amp;""</f>
        <v>No</v>
      </c>
      <c r="H112" s="293" t="str">
        <f>VLOOKUP($A112,'Institution Evaluation'!$A$56:$K$346,8,0)&amp;""</f>
        <v/>
      </c>
      <c r="I112" s="293" t="str">
        <f>VLOOKUP($A112,'Institution Evaluation'!$A$56:$K$346,9,0)&amp;""</f>
        <v>Critical Importance</v>
      </c>
      <c r="J112" s="293" t="str">
        <f>VLOOKUP($A112,'Institution Evaluation'!$A$56:$K$346,10,0)&amp;""</f>
        <v/>
      </c>
      <c r="K112" s="293">
        <f t="shared" si="17"/>
        <v>20</v>
      </c>
      <c r="L112" s="263">
        <f>IF($E112="Not Scored", "N/A",IF(AND($D112='Auto Responses'!$J$27,$H112=""),"N/A",IF(AND($D112='Auto Responses'!$J$27,$H112='Auto Responses'!$J$7),1,IF(AND($D112='Auto Responses'!$J$27,$H112='Auto Responses'!$J$8),0,IF(OR(AND($F112=$G112,$H112=""),$H112='Auto Responses'!$J$7),1,0)))))</f>
        <v>1</v>
      </c>
      <c r="M112" s="293" t="str">
        <f>VLOOKUP($A112,'Institution Evaluation'!$A$56:$K$346,11,0)&amp;""</f>
        <v>FALSE</v>
      </c>
      <c r="N112" s="293">
        <f t="shared" si="18"/>
        <v>1</v>
      </c>
      <c r="O112" s="263">
        <f t="shared" ref="O112:O134" si="27">IF(OR($F$17="No",$E112="Not Scored",$F112="N/A"),"N/A",IF($J112="",$K112,IF($J112="Minor Importance",5,IF($J112="Standard Importance",10,IF($J112="Critical Importance",20,0)))))</f>
        <v>20</v>
      </c>
      <c r="P112" s="263">
        <f t="shared" si="19"/>
        <v>20</v>
      </c>
      <c r="Q112" s="263">
        <f t="shared" si="20"/>
        <v>0</v>
      </c>
      <c r="R112" s="263">
        <f t="shared" si="24"/>
        <v>0</v>
      </c>
      <c r="S112" s="263">
        <f t="shared" si="21"/>
        <v>0</v>
      </c>
      <c r="T112" s="263">
        <f t="shared" si="22"/>
        <v>1</v>
      </c>
      <c r="U112" s="263">
        <f t="shared" si="25"/>
        <v>35</v>
      </c>
      <c r="V112" s="263">
        <f t="shared" si="23"/>
        <v>35</v>
      </c>
    </row>
    <row r="113" spans="1:22" ht="56.95" customHeight="1" x14ac:dyDescent="0.25">
      <c r="A113" s="293" t="str">
        <f>Questions!$A113</f>
        <v>DATA-02</v>
      </c>
      <c r="B113" s="293" t="str">
        <f t="shared" si="16"/>
        <v>DATA</v>
      </c>
      <c r="C113" s="293" t="str">
        <f>VLOOKUP($A113,Questions!$A$3:$L$333,2,0)&amp;""</f>
        <v>Is the transport of sensitive data encrypted using security protocols/algorithms (e.g., system-to-client)?*</v>
      </c>
      <c r="D113" s="293" t="str">
        <f>VLOOKUP($A113,Questions!$A$3:$L$333,11,0)&amp;""</f>
        <v/>
      </c>
      <c r="E113" s="293" t="str">
        <f>VLOOKUP($A113,Questions!$A$3:$L$333,12,0)&amp;""</f>
        <v>Product</v>
      </c>
      <c r="F113" s="293" t="str">
        <f>VLOOKUP($A113,'Institution Evaluation'!$A$56:$K$346,3,0)&amp;""</f>
        <v>Yes</v>
      </c>
      <c r="G113" s="293" t="str">
        <f>VLOOKUP($A113,'Institution Evaluation'!$A$56:$K$346,7,0)&amp;""</f>
        <v>Yes</v>
      </c>
      <c r="H113" s="293" t="str">
        <f>VLOOKUP($A113,'Institution Evaluation'!$A$56:$K$346,8,0)&amp;""</f>
        <v/>
      </c>
      <c r="I113" s="293" t="str">
        <f>VLOOKUP($A113,'Institution Evaluation'!$A$56:$K$346,9,0)&amp;""</f>
        <v>Critical Importance</v>
      </c>
      <c r="J113" s="293" t="str">
        <f>VLOOKUP($A113,'Institution Evaluation'!$A$56:$K$346,10,0)&amp;""</f>
        <v/>
      </c>
      <c r="K113" s="293">
        <f t="shared" si="17"/>
        <v>20</v>
      </c>
      <c r="L113" s="263">
        <f>IF($E113="Not Scored", "N/A",IF(AND($D113='Auto Responses'!$J$27,$H113=""),"N/A",IF(AND($D113='Auto Responses'!$J$27,$H113='Auto Responses'!$J$7),1,IF(AND($D113='Auto Responses'!$J$27,$H113='Auto Responses'!$J$8),0,IF(OR(AND($F113=$G113,$H113=""),$H113='Auto Responses'!$J$7),1,0)))))</f>
        <v>1</v>
      </c>
      <c r="M113" s="293" t="str">
        <f>VLOOKUP($A113,'Institution Evaluation'!$A$56:$K$346,11,0)&amp;""</f>
        <v>FALSE</v>
      </c>
      <c r="N113" s="293">
        <f t="shared" si="18"/>
        <v>1</v>
      </c>
      <c r="O113" s="263">
        <f t="shared" si="27"/>
        <v>20</v>
      </c>
      <c r="P113" s="263">
        <f t="shared" si="19"/>
        <v>20</v>
      </c>
      <c r="Q113" s="263">
        <f t="shared" si="20"/>
        <v>0</v>
      </c>
      <c r="R113" s="263">
        <f t="shared" si="24"/>
        <v>0</v>
      </c>
      <c r="S113" s="263">
        <f t="shared" si="21"/>
        <v>0</v>
      </c>
      <c r="T113" s="263">
        <f t="shared" si="22"/>
        <v>1</v>
      </c>
      <c r="U113" s="263">
        <f t="shared" si="25"/>
        <v>36</v>
      </c>
      <c r="V113" s="263">
        <f t="shared" si="23"/>
        <v>36</v>
      </c>
    </row>
    <row r="114" spans="1:22" ht="56.95" customHeight="1" x14ac:dyDescent="0.25">
      <c r="A114" s="293" t="str">
        <f>Questions!$A114</f>
        <v>DATA-03</v>
      </c>
      <c r="B114" s="293" t="str">
        <f t="shared" si="16"/>
        <v>DATA</v>
      </c>
      <c r="C114" s="293" t="str">
        <f>VLOOKUP($A114,Questions!$A$3:$L$333,2,0)&amp;""</f>
        <v>Is the storage of sensitive data encrypted using security protocols/algorithms (e.g., disk encryption, at-rest, files, and within a running database)?*</v>
      </c>
      <c r="D114" s="293" t="str">
        <f>VLOOKUP($A114,Questions!$A$3:$L$333,11,0)&amp;""</f>
        <v/>
      </c>
      <c r="E114" s="293" t="str">
        <f>VLOOKUP($A114,Questions!$A$3:$L$333,12,0)&amp;""</f>
        <v>Product</v>
      </c>
      <c r="F114" s="293" t="str">
        <f>VLOOKUP($A114,'Institution Evaluation'!$A$56:$K$346,3,0)&amp;""</f>
        <v>Yes</v>
      </c>
      <c r="G114" s="293" t="str">
        <f>VLOOKUP($A114,'Institution Evaluation'!$A$56:$K$346,7,0)&amp;""</f>
        <v>Yes</v>
      </c>
      <c r="H114" s="293" t="str">
        <f>VLOOKUP($A114,'Institution Evaluation'!$A$56:$K$346,8,0)&amp;""</f>
        <v/>
      </c>
      <c r="I114" s="293" t="str">
        <f>VLOOKUP($A114,'Institution Evaluation'!$A$56:$K$346,9,0)&amp;""</f>
        <v>Critical Importance</v>
      </c>
      <c r="J114" s="293" t="str">
        <f>VLOOKUP($A114,'Institution Evaluation'!$A$56:$K$346,10,0)&amp;""</f>
        <v/>
      </c>
      <c r="K114" s="293">
        <f t="shared" si="17"/>
        <v>20</v>
      </c>
      <c r="L114" s="263">
        <f>IF($E114="Not Scored", "N/A",IF(AND($D114='Auto Responses'!$J$27,$H114=""),"N/A",IF(AND($D114='Auto Responses'!$J$27,$H114='Auto Responses'!$J$7),1,IF(AND($D114='Auto Responses'!$J$27,$H114='Auto Responses'!$J$8),0,IF(OR(AND($F114=$G114,$H114=""),$H114='Auto Responses'!$J$7),1,0)))))</f>
        <v>1</v>
      </c>
      <c r="M114" s="293" t="str">
        <f>VLOOKUP($A114,'Institution Evaluation'!$A$56:$K$346,11,0)&amp;""</f>
        <v>FALSE</v>
      </c>
      <c r="N114" s="293">
        <f t="shared" si="18"/>
        <v>1</v>
      </c>
      <c r="O114" s="263">
        <f t="shared" si="27"/>
        <v>20</v>
      </c>
      <c r="P114" s="263">
        <f t="shared" si="19"/>
        <v>20</v>
      </c>
      <c r="Q114" s="263">
        <f t="shared" si="20"/>
        <v>0</v>
      </c>
      <c r="R114" s="263">
        <f t="shared" si="24"/>
        <v>0</v>
      </c>
      <c r="S114" s="263">
        <f t="shared" si="21"/>
        <v>0</v>
      </c>
      <c r="T114" s="263">
        <f t="shared" si="22"/>
        <v>1</v>
      </c>
      <c r="U114" s="263">
        <f t="shared" si="25"/>
        <v>37</v>
      </c>
      <c r="V114" s="263">
        <f t="shared" si="23"/>
        <v>37</v>
      </c>
    </row>
    <row r="115" spans="1:22" ht="56.95" customHeight="1" x14ac:dyDescent="0.25">
      <c r="A115" s="293" t="str">
        <f>Questions!$A115</f>
        <v>DATA-04</v>
      </c>
      <c r="B115" s="293" t="str">
        <f t="shared" si="16"/>
        <v>DATA</v>
      </c>
      <c r="C115" s="293" t="str">
        <f>VLOOKUP($A115,Questions!$A$3:$L$333,2,0)&amp;""</f>
        <v>Do all cryptographic modules in use in your solution conform to the Federal Information Processing Standards (FIPS PUB 140-2 or 140-3)?*</v>
      </c>
      <c r="D115" s="293" t="str">
        <f>VLOOKUP($A115,Questions!$A$3:$L$333,11,0)&amp;""</f>
        <v/>
      </c>
      <c r="E115" s="293" t="str">
        <f>VLOOKUP($A115,Questions!$A$3:$L$333,12,0)&amp;""</f>
        <v>Product</v>
      </c>
      <c r="F115" s="293" t="str">
        <f>VLOOKUP($A115,'Institution Evaluation'!$A$56:$K$346,3,0)&amp;""</f>
        <v>Yes</v>
      </c>
      <c r="G115" s="293" t="str">
        <f>VLOOKUP($A115,'Institution Evaluation'!$A$56:$K$346,7,0)&amp;""</f>
        <v>Yes</v>
      </c>
      <c r="H115" s="293" t="str">
        <f>VLOOKUP($A115,'Institution Evaluation'!$A$56:$K$346,8,0)&amp;""</f>
        <v/>
      </c>
      <c r="I115" s="293" t="str">
        <f>VLOOKUP($A115,'Institution Evaluation'!$A$56:$K$346,9,0)&amp;""</f>
        <v>Critical Importance</v>
      </c>
      <c r="J115" s="293" t="str">
        <f>VLOOKUP($A115,'Institution Evaluation'!$A$56:$K$346,10,0)&amp;""</f>
        <v/>
      </c>
      <c r="K115" s="293">
        <f t="shared" si="17"/>
        <v>20</v>
      </c>
      <c r="L115" s="263">
        <f>IF($E115="Not Scored", "N/A",IF(AND($D115='Auto Responses'!$J$27,$H115=""),"N/A",IF(AND($D115='Auto Responses'!$J$27,$H115='Auto Responses'!$J$7),1,IF(AND($D115='Auto Responses'!$J$27,$H115='Auto Responses'!$J$8),0,IF(OR(AND($F115=$G115,$H115=""),$H115='Auto Responses'!$J$7),1,0)))))</f>
        <v>1</v>
      </c>
      <c r="M115" s="293" t="str">
        <f>VLOOKUP($A115,'Institution Evaluation'!$A$56:$K$346,11,0)&amp;""</f>
        <v>FALSE</v>
      </c>
      <c r="N115" s="293">
        <f t="shared" si="18"/>
        <v>1</v>
      </c>
      <c r="O115" s="263">
        <f t="shared" si="27"/>
        <v>20</v>
      </c>
      <c r="P115" s="263">
        <f t="shared" si="19"/>
        <v>20</v>
      </c>
      <c r="Q115" s="263">
        <f t="shared" si="20"/>
        <v>0</v>
      </c>
      <c r="R115" s="263">
        <f t="shared" si="24"/>
        <v>0</v>
      </c>
      <c r="S115" s="263">
        <f t="shared" si="21"/>
        <v>0</v>
      </c>
      <c r="T115" s="263">
        <f t="shared" si="22"/>
        <v>1</v>
      </c>
      <c r="U115" s="263">
        <f t="shared" si="25"/>
        <v>38</v>
      </c>
      <c r="V115" s="263">
        <f t="shared" si="23"/>
        <v>38</v>
      </c>
    </row>
    <row r="116" spans="1:22" ht="56.95" customHeight="1" x14ac:dyDescent="0.25">
      <c r="A116" s="293" t="str">
        <f>Questions!$A116</f>
        <v>DATA-05</v>
      </c>
      <c r="B116" s="293" t="str">
        <f t="shared" si="16"/>
        <v>DATA</v>
      </c>
      <c r="C116" s="293" t="str">
        <f>VLOOKUP($A116,Questions!$A$3:$L$333,2,0)&amp;""</f>
        <v>Will the institution's data be available within the system for a period of time at the completion of this contract?*</v>
      </c>
      <c r="D116" s="293" t="str">
        <f>VLOOKUP($A116,Questions!$A$3:$L$333,11,0)&amp;""</f>
        <v/>
      </c>
      <c r="E116" s="293" t="str">
        <f>VLOOKUP($A116,Questions!$A$3:$L$333,12,0)&amp;""</f>
        <v>Product</v>
      </c>
      <c r="F116" s="293" t="str">
        <f>VLOOKUP($A116,'Institution Evaluation'!$A$56:$K$346,3,0)&amp;""</f>
        <v>Yes</v>
      </c>
      <c r="G116" s="293" t="str">
        <f>VLOOKUP($A116,'Institution Evaluation'!$A$56:$K$346,7,0)&amp;""</f>
        <v>Yes</v>
      </c>
      <c r="H116" s="293" t="str">
        <f>VLOOKUP($A116,'Institution Evaluation'!$A$56:$K$346,8,0)&amp;""</f>
        <v/>
      </c>
      <c r="I116" s="293" t="str">
        <f>VLOOKUP($A116,'Institution Evaluation'!$A$56:$K$346,9,0)&amp;""</f>
        <v>Critical Importance</v>
      </c>
      <c r="J116" s="293" t="str">
        <f>VLOOKUP($A116,'Institution Evaluation'!$A$56:$K$346,10,0)&amp;""</f>
        <v/>
      </c>
      <c r="K116" s="293">
        <f t="shared" si="17"/>
        <v>20</v>
      </c>
      <c r="L116" s="263">
        <f>IF($E116="Not Scored", "N/A",IF(AND($D116='Auto Responses'!$J$27,$H116=""),"N/A",IF(AND($D116='Auto Responses'!$J$27,$H116='Auto Responses'!$J$7),1,IF(AND($D116='Auto Responses'!$J$27,$H116='Auto Responses'!$J$8),0,IF(OR(AND($F116=$G116,$H116=""),$H116='Auto Responses'!$J$7),1,0)))))</f>
        <v>1</v>
      </c>
      <c r="M116" s="293" t="str">
        <f>VLOOKUP($A116,'Institution Evaluation'!$A$56:$K$346,11,0)&amp;""</f>
        <v>FALSE</v>
      </c>
      <c r="N116" s="293">
        <f t="shared" si="18"/>
        <v>1</v>
      </c>
      <c r="O116" s="263">
        <f t="shared" si="27"/>
        <v>20</v>
      </c>
      <c r="P116" s="263">
        <f t="shared" si="19"/>
        <v>20</v>
      </c>
      <c r="Q116" s="263">
        <f t="shared" si="20"/>
        <v>0</v>
      </c>
      <c r="R116" s="263">
        <f t="shared" si="24"/>
        <v>0</v>
      </c>
      <c r="S116" s="263">
        <f t="shared" si="21"/>
        <v>0</v>
      </c>
      <c r="T116" s="263">
        <f t="shared" si="22"/>
        <v>1</v>
      </c>
      <c r="U116" s="263">
        <f t="shared" si="25"/>
        <v>39</v>
      </c>
      <c r="V116" s="263">
        <f t="shared" si="23"/>
        <v>39</v>
      </c>
    </row>
    <row r="117" spans="1:22" ht="56.95" customHeight="1" x14ac:dyDescent="0.25">
      <c r="A117" s="293" t="str">
        <f>Questions!$A117</f>
        <v>DATA-06</v>
      </c>
      <c r="B117" s="293" t="str">
        <f t="shared" si="16"/>
        <v>DATA</v>
      </c>
      <c r="C117" s="293" t="str">
        <f>VLOOKUP($A117,Questions!$A$3:$L$333,2,0)&amp;""</f>
        <v>Are ownership rights to all data, inputs, outputs, and metadata retained even through a provider acquisition or bankruptcy event?*</v>
      </c>
      <c r="D117" s="293" t="str">
        <f>VLOOKUP($A117,Questions!$A$3:$L$333,11,0)&amp;""</f>
        <v/>
      </c>
      <c r="E117" s="293" t="str">
        <f>VLOOKUP($A117,Questions!$A$3:$L$333,12,0)&amp;""</f>
        <v>Product</v>
      </c>
      <c r="F117" s="293" t="str">
        <f>VLOOKUP($A117,'Institution Evaluation'!$A$56:$K$346,3,0)&amp;""</f>
        <v>Yes</v>
      </c>
      <c r="G117" s="293" t="str">
        <f>VLOOKUP($A117,'Institution Evaluation'!$A$56:$K$346,7,0)&amp;""</f>
        <v>Yes</v>
      </c>
      <c r="H117" s="293" t="str">
        <f>VLOOKUP($A117,'Institution Evaluation'!$A$56:$K$346,8,0)&amp;""</f>
        <v/>
      </c>
      <c r="I117" s="293" t="str">
        <f>VLOOKUP($A117,'Institution Evaluation'!$A$56:$K$346,9,0)&amp;""</f>
        <v>Critical Importance</v>
      </c>
      <c r="J117" s="293" t="str">
        <f>VLOOKUP($A117,'Institution Evaluation'!$A$56:$K$346,10,0)&amp;""</f>
        <v/>
      </c>
      <c r="K117" s="293">
        <f t="shared" si="17"/>
        <v>20</v>
      </c>
      <c r="L117" s="263">
        <f>IF($E117="Not Scored", "N/A",IF(AND($D117='Auto Responses'!$J$27,$H117=""),"N/A",IF(AND($D117='Auto Responses'!$J$27,$H117='Auto Responses'!$J$7),1,IF(AND($D117='Auto Responses'!$J$27,$H117='Auto Responses'!$J$8),0,IF(OR(AND($F117=$G117,$H117=""),$H117='Auto Responses'!$J$7),1,0)))))</f>
        <v>1</v>
      </c>
      <c r="M117" s="293" t="str">
        <f>VLOOKUP($A117,'Institution Evaluation'!$A$56:$K$346,11,0)&amp;""</f>
        <v>FALSE</v>
      </c>
      <c r="N117" s="293">
        <f t="shared" si="18"/>
        <v>1</v>
      </c>
      <c r="O117" s="263">
        <f t="shared" si="27"/>
        <v>20</v>
      </c>
      <c r="P117" s="263">
        <f t="shared" si="19"/>
        <v>20</v>
      </c>
      <c r="Q117" s="263">
        <f t="shared" si="20"/>
        <v>0</v>
      </c>
      <c r="R117" s="263">
        <f t="shared" si="24"/>
        <v>0</v>
      </c>
      <c r="S117" s="263">
        <f t="shared" si="21"/>
        <v>0</v>
      </c>
      <c r="T117" s="263">
        <f t="shared" si="22"/>
        <v>1</v>
      </c>
      <c r="U117" s="263">
        <f t="shared" si="25"/>
        <v>40</v>
      </c>
      <c r="V117" s="263">
        <f t="shared" si="23"/>
        <v>40</v>
      </c>
    </row>
    <row r="118" spans="1:22" ht="56.95" customHeight="1" x14ac:dyDescent="0.25">
      <c r="A118" s="293" t="str">
        <f>Questions!$A118</f>
        <v>DATA-07</v>
      </c>
      <c r="B118" s="293" t="str">
        <f t="shared" si="16"/>
        <v>DATA</v>
      </c>
      <c r="C118" s="293" t="str">
        <f>VLOOKUP($A118,Questions!$A$3:$L$333,2,0)&amp;""</f>
        <v>Do backups containing the institution's data ever leave the institution's data zone either physically or via network routing?*</v>
      </c>
      <c r="D118" s="293" t="str">
        <f>VLOOKUP($A118,Questions!$A$3:$L$333,11,0)&amp;""</f>
        <v/>
      </c>
      <c r="E118" s="293" t="str">
        <f>VLOOKUP($A118,Questions!$A$3:$L$333,12,0)&amp;""</f>
        <v>Product</v>
      </c>
      <c r="F118" s="293" t="str">
        <f>VLOOKUP($A118,'Institution Evaluation'!$A$56:$K$346,3,0)&amp;""</f>
        <v>No</v>
      </c>
      <c r="G118" s="293" t="str">
        <f>VLOOKUP($A118,'Institution Evaluation'!$A$56:$K$346,7,0)&amp;""</f>
        <v>No</v>
      </c>
      <c r="H118" s="293" t="str">
        <f>VLOOKUP($A118,'Institution Evaluation'!$A$56:$K$346,8,0)&amp;""</f>
        <v/>
      </c>
      <c r="I118" s="293" t="str">
        <f>VLOOKUP($A118,'Institution Evaluation'!$A$56:$K$346,9,0)&amp;""</f>
        <v>Critical Importance</v>
      </c>
      <c r="J118" s="293" t="str">
        <f>VLOOKUP($A118,'Institution Evaluation'!$A$56:$K$346,10,0)&amp;""</f>
        <v/>
      </c>
      <c r="K118" s="293">
        <f t="shared" si="17"/>
        <v>20</v>
      </c>
      <c r="L118" s="263">
        <f>IF($E118="Not Scored", "N/A",IF(AND($D118='Auto Responses'!$J$27,$H118=""),"N/A",IF(AND($D118='Auto Responses'!$J$27,$H118='Auto Responses'!$J$7),1,IF(AND($D118='Auto Responses'!$J$27,$H118='Auto Responses'!$J$8),0,IF(OR(AND($F118=$G118,$H118=""),$H118='Auto Responses'!$J$7),1,0)))))</f>
        <v>1</v>
      </c>
      <c r="M118" s="293" t="str">
        <f>VLOOKUP($A118,'Institution Evaluation'!$A$56:$K$346,11,0)&amp;""</f>
        <v>FALSE</v>
      </c>
      <c r="N118" s="293">
        <f t="shared" si="18"/>
        <v>1</v>
      </c>
      <c r="O118" s="263">
        <f t="shared" si="27"/>
        <v>20</v>
      </c>
      <c r="P118" s="263">
        <f t="shared" si="19"/>
        <v>20</v>
      </c>
      <c r="Q118" s="263">
        <f t="shared" si="20"/>
        <v>0</v>
      </c>
      <c r="R118" s="263">
        <f t="shared" si="24"/>
        <v>0</v>
      </c>
      <c r="S118" s="263">
        <f t="shared" si="21"/>
        <v>0</v>
      </c>
      <c r="T118" s="263">
        <f t="shared" si="22"/>
        <v>1</v>
      </c>
      <c r="U118" s="263">
        <f t="shared" si="25"/>
        <v>41</v>
      </c>
      <c r="V118" s="263">
        <f t="shared" si="23"/>
        <v>41</v>
      </c>
    </row>
    <row r="119" spans="1:22" ht="56.95" customHeight="1" x14ac:dyDescent="0.25">
      <c r="A119" s="293" t="str">
        <f>Questions!$A119</f>
        <v>DATA-08</v>
      </c>
      <c r="B119" s="293" t="str">
        <f t="shared" si="16"/>
        <v>DATA</v>
      </c>
      <c r="C119" s="293" t="str">
        <f>VLOOKUP($A119,Questions!$A$3:$L$333,2,0)&amp;""</f>
        <v>Is media used for long-term retention of business data and archival purposes stored in a secure, environmentally protected area?*</v>
      </c>
      <c r="D119" s="293" t="str">
        <f>VLOOKUP($A119,Questions!$A$3:$L$333,11,0)&amp;""</f>
        <v/>
      </c>
      <c r="E119" s="293" t="str">
        <f>VLOOKUP($A119,Questions!$A$3:$L$333,12,0)&amp;""</f>
        <v>Product</v>
      </c>
      <c r="F119" s="293" t="str">
        <f>VLOOKUP($A119,'Institution Evaluation'!$A$56:$K$346,3,0)&amp;""</f>
        <v>Yes</v>
      </c>
      <c r="G119" s="293" t="str">
        <f>VLOOKUP($A119,'Institution Evaluation'!$A$56:$K$346,7,0)&amp;""</f>
        <v>Yes</v>
      </c>
      <c r="H119" s="293" t="str">
        <f>VLOOKUP($A119,'Institution Evaluation'!$A$56:$K$346,8,0)&amp;""</f>
        <v/>
      </c>
      <c r="I119" s="293" t="str">
        <f>VLOOKUP($A119,'Institution Evaluation'!$A$56:$K$346,9,0)&amp;""</f>
        <v>Critical Importance</v>
      </c>
      <c r="J119" s="293" t="str">
        <f>VLOOKUP($A119,'Institution Evaluation'!$A$56:$K$346,10,0)&amp;""</f>
        <v/>
      </c>
      <c r="K119" s="293">
        <f t="shared" si="17"/>
        <v>20</v>
      </c>
      <c r="L119" s="263">
        <f>IF($E119="Not Scored", "N/A",IF(AND($D119='Auto Responses'!$J$27,$H119=""),"N/A",IF(AND($D119='Auto Responses'!$J$27,$H119='Auto Responses'!$J$7),1,IF(AND($D119='Auto Responses'!$J$27,$H119='Auto Responses'!$J$8),0,IF(OR(AND($F119=$G119,$H119=""),$H119='Auto Responses'!$J$7),1,0)))))</f>
        <v>1</v>
      </c>
      <c r="M119" s="293" t="str">
        <f>VLOOKUP($A119,'Institution Evaluation'!$A$56:$K$346,11,0)&amp;""</f>
        <v>FALSE</v>
      </c>
      <c r="N119" s="293">
        <f t="shared" si="18"/>
        <v>1</v>
      </c>
      <c r="O119" s="263">
        <f t="shared" si="27"/>
        <v>20</v>
      </c>
      <c r="P119" s="263">
        <f t="shared" si="19"/>
        <v>20</v>
      </c>
      <c r="Q119" s="263">
        <f t="shared" si="20"/>
        <v>0</v>
      </c>
      <c r="R119" s="263">
        <f t="shared" si="24"/>
        <v>0</v>
      </c>
      <c r="S119" s="263">
        <f t="shared" si="21"/>
        <v>0</v>
      </c>
      <c r="T119" s="263">
        <f t="shared" si="22"/>
        <v>1</v>
      </c>
      <c r="U119" s="263">
        <f t="shared" si="25"/>
        <v>42</v>
      </c>
      <c r="V119" s="263">
        <f t="shared" si="23"/>
        <v>42</v>
      </c>
    </row>
    <row r="120" spans="1:22" ht="56.95" customHeight="1" x14ac:dyDescent="0.25">
      <c r="A120" s="293" t="str">
        <f>Questions!$A120</f>
        <v>DATA-09</v>
      </c>
      <c r="B120" s="293" t="str">
        <f t="shared" si="16"/>
        <v>DATA</v>
      </c>
      <c r="C120" s="293" t="str">
        <f>VLOOKUP($A120,Questions!$A$3:$L$333,2,0)&amp;""</f>
        <v>At the completion of this contract, will data be returned to the institution and/or deleted from all your systems and archives?</v>
      </c>
      <c r="D120" s="293" t="str">
        <f>VLOOKUP($A120,Questions!$A$3:$L$333,11,0)&amp;""</f>
        <v/>
      </c>
      <c r="E120" s="293" t="str">
        <f>VLOOKUP($A120,Questions!$A$3:$L$333,12,0)&amp;""</f>
        <v>Product</v>
      </c>
      <c r="F120" s="293" t="str">
        <f>VLOOKUP($A120,'Institution Evaluation'!$A$56:$K$346,3,0)&amp;""</f>
        <v>Yes</v>
      </c>
      <c r="G120" s="293" t="str">
        <f>VLOOKUP($A120,'Institution Evaluation'!$A$56:$K$346,7,0)&amp;""</f>
        <v>Yes</v>
      </c>
      <c r="H120" s="293" t="str">
        <f>VLOOKUP($A120,'Institution Evaluation'!$A$56:$K$346,8,0)&amp;""</f>
        <v/>
      </c>
      <c r="I120" s="293" t="str">
        <f>VLOOKUP($A120,'Institution Evaluation'!$A$56:$K$346,9,0)&amp;""</f>
        <v>Standard Importance</v>
      </c>
      <c r="J120" s="293" t="str">
        <f>VLOOKUP($A120,'Institution Evaluation'!$A$56:$K$346,10,0)&amp;""</f>
        <v/>
      </c>
      <c r="K120" s="293">
        <f t="shared" si="17"/>
        <v>10</v>
      </c>
      <c r="L120" s="263">
        <f>IF($E120="Not Scored", "N/A",IF(AND($D120='Auto Responses'!$J$27,$H120=""),"N/A",IF(AND($D120='Auto Responses'!$J$27,$H120='Auto Responses'!$J$7),1,IF(AND($D120='Auto Responses'!$J$27,$H120='Auto Responses'!$J$8),0,IF(OR(AND($F120=$G120,$H120=""),$H120='Auto Responses'!$J$7),1,0)))))</f>
        <v>1</v>
      </c>
      <c r="M120" s="293" t="str">
        <f>VLOOKUP($A120,'Institution Evaluation'!$A$56:$K$346,11,0)&amp;""</f>
        <v>FALSE</v>
      </c>
      <c r="N120" s="293">
        <f t="shared" si="18"/>
        <v>0</v>
      </c>
      <c r="O120" s="263">
        <f t="shared" si="27"/>
        <v>10</v>
      </c>
      <c r="P120" s="263">
        <f t="shared" si="19"/>
        <v>10</v>
      </c>
      <c r="Q120" s="263">
        <f t="shared" si="20"/>
        <v>0</v>
      </c>
      <c r="R120" s="263">
        <f t="shared" si="24"/>
        <v>0</v>
      </c>
      <c r="S120" s="263">
        <f t="shared" si="21"/>
        <v>0</v>
      </c>
      <c r="T120" s="263">
        <f t="shared" si="22"/>
        <v>0</v>
      </c>
      <c r="U120" s="263">
        <f t="shared" si="25"/>
        <v>42</v>
      </c>
      <c r="V120" s="263">
        <f t="shared" si="23"/>
        <v>0</v>
      </c>
    </row>
    <row r="121" spans="1:22" ht="56.95" customHeight="1" x14ac:dyDescent="0.25">
      <c r="A121" s="293" t="str">
        <f>Questions!$A121</f>
        <v>DATA-10</v>
      </c>
      <c r="B121" s="293" t="str">
        <f t="shared" si="16"/>
        <v>DATA</v>
      </c>
      <c r="C121" s="293" t="str">
        <f>VLOOKUP($A121,Questions!$A$3:$L$333,2,0)&amp;""</f>
        <v>Can the institution extract a full or partial backup of data?</v>
      </c>
      <c r="D121" s="293" t="str">
        <f>VLOOKUP($A121,Questions!$A$3:$L$333,11,0)&amp;""</f>
        <v/>
      </c>
      <c r="E121" s="293" t="str">
        <f>VLOOKUP($A121,Questions!$A$3:$L$333,12,0)&amp;""</f>
        <v>Product</v>
      </c>
      <c r="F121" s="293" t="str">
        <f>VLOOKUP($A121,'Institution Evaluation'!$A$56:$K$346,3,0)&amp;""</f>
        <v>Yes</v>
      </c>
      <c r="G121" s="293" t="str">
        <f>VLOOKUP($A121,'Institution Evaluation'!$A$56:$K$346,7,0)&amp;""</f>
        <v>Yes</v>
      </c>
      <c r="H121" s="293" t="str">
        <f>VLOOKUP($A121,'Institution Evaluation'!$A$56:$K$346,8,0)&amp;""</f>
        <v/>
      </c>
      <c r="I121" s="293" t="str">
        <f>VLOOKUP($A121,'Institution Evaluation'!$A$56:$K$346,9,0)&amp;""</f>
        <v>Standard Importance</v>
      </c>
      <c r="J121" s="293" t="str">
        <f>VLOOKUP($A121,'Institution Evaluation'!$A$56:$K$346,10,0)&amp;""</f>
        <v/>
      </c>
      <c r="K121" s="293">
        <f t="shared" si="17"/>
        <v>10</v>
      </c>
      <c r="L121" s="263">
        <f>IF($E121="Not Scored", "N/A",IF(AND($D121='Auto Responses'!$J$27,$H121=""),"N/A",IF(AND($D121='Auto Responses'!$J$27,$H121='Auto Responses'!$J$7),1,IF(AND($D121='Auto Responses'!$J$27,$H121='Auto Responses'!$J$8),0,IF(OR(AND($F121=$G121,$H121=""),$H121='Auto Responses'!$J$7),1,0)))))</f>
        <v>1</v>
      </c>
      <c r="M121" s="293" t="str">
        <f>VLOOKUP($A121,'Institution Evaluation'!$A$56:$K$346,11,0)&amp;""</f>
        <v>FALSE</v>
      </c>
      <c r="N121" s="293">
        <f t="shared" si="18"/>
        <v>0</v>
      </c>
      <c r="O121" s="263">
        <f t="shared" si="27"/>
        <v>10</v>
      </c>
      <c r="P121" s="263">
        <f t="shared" si="19"/>
        <v>10</v>
      </c>
      <c r="Q121" s="263">
        <f t="shared" si="20"/>
        <v>0</v>
      </c>
      <c r="R121" s="263">
        <f t="shared" si="24"/>
        <v>0</v>
      </c>
      <c r="S121" s="263">
        <f t="shared" si="21"/>
        <v>0</v>
      </c>
      <c r="T121" s="263">
        <f t="shared" si="22"/>
        <v>0</v>
      </c>
      <c r="U121" s="263">
        <f t="shared" si="25"/>
        <v>42</v>
      </c>
      <c r="V121" s="263">
        <f t="shared" si="23"/>
        <v>0</v>
      </c>
    </row>
    <row r="122" spans="1:22" ht="56.95" customHeight="1" x14ac:dyDescent="0.25">
      <c r="A122" s="293" t="str">
        <f>Questions!$A122</f>
        <v>DATA-11</v>
      </c>
      <c r="B122" s="293" t="str">
        <f t="shared" si="16"/>
        <v>DATA</v>
      </c>
      <c r="C122" s="293" t="str">
        <f>VLOOKUP($A122,Questions!$A$3:$L$333,2,0)&amp;""</f>
        <v>Do current backups include all operating system software, utilities, security software, application software, and data files necessary for recovery?</v>
      </c>
      <c r="D122" s="293" t="str">
        <f>VLOOKUP($A122,Questions!$A$3:$L$333,11,0)&amp;""</f>
        <v/>
      </c>
      <c r="E122" s="293" t="str">
        <f>VLOOKUP($A122,Questions!$A$3:$L$333,12,0)&amp;""</f>
        <v>Product</v>
      </c>
      <c r="F122" s="293" t="str">
        <f>VLOOKUP($A122,'Institution Evaluation'!$A$56:$K$346,3,0)&amp;""</f>
        <v>Yes</v>
      </c>
      <c r="G122" s="293" t="str">
        <f>VLOOKUP($A122,'Institution Evaluation'!$A$56:$K$346,7,0)&amp;""</f>
        <v>Yes</v>
      </c>
      <c r="H122" s="293" t="str">
        <f>VLOOKUP($A122,'Institution Evaluation'!$A$56:$K$346,8,0)&amp;""</f>
        <v/>
      </c>
      <c r="I122" s="293" t="str">
        <f>VLOOKUP($A122,'Institution Evaluation'!$A$56:$K$346,9,0)&amp;""</f>
        <v>Standard Importance</v>
      </c>
      <c r="J122" s="293" t="str">
        <f>VLOOKUP($A122,'Institution Evaluation'!$A$56:$K$346,10,0)&amp;""</f>
        <v/>
      </c>
      <c r="K122" s="293">
        <f t="shared" si="17"/>
        <v>10</v>
      </c>
      <c r="L122" s="263">
        <f>IF($E122="Not Scored", "N/A",IF(AND($D122='Auto Responses'!$J$27,$H122=""),"N/A",IF(AND($D122='Auto Responses'!$J$27,$H122='Auto Responses'!$J$7),1,IF(AND($D122='Auto Responses'!$J$27,$H122='Auto Responses'!$J$8),0,IF(OR(AND($F122=$G122,$H122=""),$H122='Auto Responses'!$J$7),1,0)))))</f>
        <v>1</v>
      </c>
      <c r="M122" s="293" t="str">
        <f>VLOOKUP($A122,'Institution Evaluation'!$A$56:$K$346,11,0)&amp;""</f>
        <v>FALSE</v>
      </c>
      <c r="N122" s="293">
        <f t="shared" si="18"/>
        <v>0</v>
      </c>
      <c r="O122" s="263">
        <f t="shared" si="27"/>
        <v>10</v>
      </c>
      <c r="P122" s="263">
        <f t="shared" si="19"/>
        <v>10</v>
      </c>
      <c r="Q122" s="263">
        <f t="shared" si="20"/>
        <v>0</v>
      </c>
      <c r="R122" s="263">
        <f t="shared" si="24"/>
        <v>0</v>
      </c>
      <c r="S122" s="263">
        <f t="shared" si="21"/>
        <v>0</v>
      </c>
      <c r="T122" s="263">
        <f t="shared" si="22"/>
        <v>0</v>
      </c>
      <c r="U122" s="263">
        <f t="shared" si="25"/>
        <v>42</v>
      </c>
      <c r="V122" s="263">
        <f t="shared" si="23"/>
        <v>0</v>
      </c>
    </row>
    <row r="123" spans="1:22" ht="56.95" customHeight="1" x14ac:dyDescent="0.25">
      <c r="A123" s="293" t="str">
        <f>Questions!$A123</f>
        <v>DATA-12</v>
      </c>
      <c r="B123" s="293" t="str">
        <f t="shared" si="16"/>
        <v>DATA</v>
      </c>
      <c r="C123" s="293" t="str">
        <f>VLOOKUP($A123,Questions!$A$3:$L$333,2,0)&amp;""</f>
        <v>Are you performing off-site backups (i.e., digitally moved off site)?</v>
      </c>
      <c r="D123" s="293" t="str">
        <f>VLOOKUP($A123,Questions!$A$3:$L$333,11,0)&amp;""</f>
        <v/>
      </c>
      <c r="E123" s="293" t="str">
        <f>VLOOKUP($A123,Questions!$A$3:$L$333,12,0)&amp;""</f>
        <v>Product</v>
      </c>
      <c r="F123" s="293" t="str">
        <f>VLOOKUP($A123,'Institution Evaluation'!$A$56:$K$346,3,0)&amp;""</f>
        <v>Yes</v>
      </c>
      <c r="G123" s="293" t="str">
        <f>VLOOKUP($A123,'Institution Evaluation'!$A$56:$K$346,7,0)&amp;""</f>
        <v>Yes</v>
      </c>
      <c r="H123" s="293" t="str">
        <f>VLOOKUP($A123,'Institution Evaluation'!$A$56:$K$346,8,0)&amp;""</f>
        <v/>
      </c>
      <c r="I123" s="293" t="str">
        <f>VLOOKUP($A123,'Institution Evaluation'!$A$56:$K$346,9,0)&amp;""</f>
        <v>Standard Importance</v>
      </c>
      <c r="J123" s="293" t="str">
        <f>VLOOKUP($A123,'Institution Evaluation'!$A$56:$K$346,10,0)&amp;""</f>
        <v/>
      </c>
      <c r="K123" s="293">
        <f t="shared" si="17"/>
        <v>10</v>
      </c>
      <c r="L123" s="263">
        <f>IF($E123="Not Scored", "N/A",IF(AND($D123='Auto Responses'!$J$27,$H123=""),"N/A",IF(AND($D123='Auto Responses'!$J$27,$H123='Auto Responses'!$J$7),1,IF(AND($D123='Auto Responses'!$J$27,$H123='Auto Responses'!$J$8),0,IF(OR(AND($F123=$G123,$H123=""),$H123='Auto Responses'!$J$7),1,0)))))</f>
        <v>1</v>
      </c>
      <c r="M123" s="293" t="str">
        <f>VLOOKUP($A123,'Institution Evaluation'!$A$56:$K$346,11,0)&amp;""</f>
        <v>FALSE</v>
      </c>
      <c r="N123" s="293">
        <f t="shared" si="18"/>
        <v>0</v>
      </c>
      <c r="O123" s="263">
        <f t="shared" si="27"/>
        <v>10</v>
      </c>
      <c r="P123" s="263">
        <f t="shared" si="19"/>
        <v>10</v>
      </c>
      <c r="Q123" s="263">
        <f t="shared" si="20"/>
        <v>0</v>
      </c>
      <c r="R123" s="263">
        <f t="shared" si="24"/>
        <v>0</v>
      </c>
      <c r="S123" s="263">
        <f t="shared" si="21"/>
        <v>0</v>
      </c>
      <c r="T123" s="263">
        <f t="shared" si="22"/>
        <v>0</v>
      </c>
      <c r="U123" s="263">
        <f t="shared" si="25"/>
        <v>42</v>
      </c>
      <c r="V123" s="263">
        <f t="shared" si="23"/>
        <v>0</v>
      </c>
    </row>
    <row r="124" spans="1:22" ht="56.95" customHeight="1" x14ac:dyDescent="0.25">
      <c r="A124" s="293" t="str">
        <f>Questions!$A124</f>
        <v>DATA-13</v>
      </c>
      <c r="B124" s="293" t="str">
        <f t="shared" si="16"/>
        <v>DATA</v>
      </c>
      <c r="C124" s="293" t="str">
        <f>VLOOKUP($A124,Questions!$A$3:$L$333,2,0)&amp;""</f>
        <v>Are physical backups taken off-site (i.e., physically moved off site)?</v>
      </c>
      <c r="D124" s="293" t="str">
        <f>VLOOKUP($A124,Questions!$A$3:$L$333,11,0)&amp;""</f>
        <v/>
      </c>
      <c r="E124" s="293" t="str">
        <f>VLOOKUP($A124,Questions!$A$3:$L$333,12,0)&amp;""</f>
        <v>Product</v>
      </c>
      <c r="F124" s="293" t="str">
        <f>VLOOKUP($A124,'Institution Evaluation'!$A$56:$K$346,3,0)&amp;""</f>
        <v>N/A</v>
      </c>
      <c r="G124" s="293" t="str">
        <f>VLOOKUP($A124,'Institution Evaluation'!$A$56:$K$346,7,0)&amp;""</f>
        <v>Yes</v>
      </c>
      <c r="H124" s="293" t="str">
        <f>VLOOKUP($A124,'Institution Evaluation'!$A$56:$K$346,8,0)&amp;""</f>
        <v/>
      </c>
      <c r="I124" s="293" t="str">
        <f>VLOOKUP($A124,'Institution Evaluation'!$A$56:$K$346,9,0)&amp;""</f>
        <v>Standard Importance</v>
      </c>
      <c r="J124" s="293" t="str">
        <f>VLOOKUP($A124,'Institution Evaluation'!$A$56:$K$346,10,0)&amp;""</f>
        <v/>
      </c>
      <c r="K124" s="293">
        <f t="shared" si="17"/>
        <v>10</v>
      </c>
      <c r="L124" s="263">
        <f>IF($E124="Not Scored", "N/A",IF(AND($D124='Auto Responses'!$J$27,$H124=""),"N/A",IF(AND($D124='Auto Responses'!$J$27,$H124='Auto Responses'!$J$7),1,IF(AND($D124='Auto Responses'!$J$27,$H124='Auto Responses'!$J$8),0,IF(OR(AND($F124=$G124,$H124=""),$H124='Auto Responses'!$J$7),1,0)))))</f>
        <v>0</v>
      </c>
      <c r="M124" s="293" t="str">
        <f>VLOOKUP($A124,'Institution Evaluation'!$A$56:$K$346,11,0)&amp;""</f>
        <v>FALSE</v>
      </c>
      <c r="N124" s="293">
        <f t="shared" si="18"/>
        <v>0</v>
      </c>
      <c r="O124" s="263" t="str">
        <f t="shared" si="27"/>
        <v>N/A</v>
      </c>
      <c r="P124" s="263" t="str">
        <f t="shared" si="19"/>
        <v>N/A</v>
      </c>
      <c r="Q124" s="263">
        <f t="shared" si="20"/>
        <v>0</v>
      </c>
      <c r="R124" s="263">
        <f t="shared" si="24"/>
        <v>0</v>
      </c>
      <c r="S124" s="263">
        <f t="shared" si="21"/>
        <v>0</v>
      </c>
      <c r="T124" s="263">
        <f t="shared" si="22"/>
        <v>0</v>
      </c>
      <c r="U124" s="263">
        <f t="shared" si="25"/>
        <v>42</v>
      </c>
      <c r="V124" s="263">
        <f t="shared" si="23"/>
        <v>0</v>
      </c>
    </row>
    <row r="125" spans="1:22" ht="71.2" customHeight="1" x14ac:dyDescent="0.25">
      <c r="A125" s="293" t="str">
        <f>Questions!$A126</f>
        <v>DATA-15</v>
      </c>
      <c r="B125" s="293" t="str">
        <f t="shared" si="16"/>
        <v>DATA</v>
      </c>
      <c r="C125" s="293" t="str">
        <f>VLOOKUP($A125,Questions!$A$3:$L$333,2,0)&amp;""</f>
        <v>Do you have a media handling process that is documented and currently implemented that meets established business needs and regulatory requirements, including end-of-life, repurposing, and data-sanitization procedures?</v>
      </c>
      <c r="D125" s="293" t="str">
        <f>VLOOKUP($A125,Questions!$A$3:$L$333,11,0)&amp;""</f>
        <v/>
      </c>
      <c r="E125" s="293" t="str">
        <f>VLOOKUP($A125,Questions!$A$3:$L$333,12,0)&amp;""</f>
        <v>Product</v>
      </c>
      <c r="F125" s="293" t="str">
        <f>VLOOKUP($A125,'Institution Evaluation'!$A$56:$K$346,3,0)&amp;""</f>
        <v>Yes</v>
      </c>
      <c r="G125" s="293" t="str">
        <f>VLOOKUP($A125,'Institution Evaluation'!$A$56:$K$346,7,0)&amp;""</f>
        <v>Yes</v>
      </c>
      <c r="H125" s="293" t="str">
        <f>VLOOKUP($A125,'Institution Evaluation'!$A$56:$K$346,8,0)&amp;""</f>
        <v/>
      </c>
      <c r="I125" s="293" t="str">
        <f>VLOOKUP($A125,'Institution Evaluation'!$A$56:$K$346,9,0)&amp;""</f>
        <v>Standard Importance</v>
      </c>
      <c r="J125" s="293" t="str">
        <f>VLOOKUP($A125,'Institution Evaluation'!$A$56:$K$346,10,0)&amp;""</f>
        <v/>
      </c>
      <c r="K125" s="293">
        <f t="shared" si="17"/>
        <v>10</v>
      </c>
      <c r="L125" s="263">
        <f>IF($E125="Not Scored", "N/A",IF(AND($D125='Auto Responses'!$J$27,$H125=""),"N/A",IF(AND($D125='Auto Responses'!$J$27,$H125='Auto Responses'!$J$7),1,IF(AND($D125='Auto Responses'!$J$27,$H125='Auto Responses'!$J$8),0,IF(OR(AND($F125=$G125,$H125=""),$H125='Auto Responses'!$J$7),1,0)))))</f>
        <v>1</v>
      </c>
      <c r="M125" s="293" t="str">
        <f>VLOOKUP($A125,'Institution Evaluation'!$A$56:$K$346,11,0)&amp;""</f>
        <v>FALSE</v>
      </c>
      <c r="N125" s="293">
        <f t="shared" si="18"/>
        <v>0</v>
      </c>
      <c r="O125" s="263">
        <f t="shared" si="27"/>
        <v>10</v>
      </c>
      <c r="P125" s="263">
        <f t="shared" si="19"/>
        <v>10</v>
      </c>
      <c r="Q125" s="263">
        <f t="shared" si="20"/>
        <v>0</v>
      </c>
      <c r="R125" s="263">
        <f t="shared" si="24"/>
        <v>0</v>
      </c>
      <c r="S125" s="263">
        <f t="shared" si="21"/>
        <v>0</v>
      </c>
      <c r="T125" s="263">
        <f t="shared" si="22"/>
        <v>0</v>
      </c>
      <c r="U125" s="263">
        <f t="shared" si="25"/>
        <v>42</v>
      </c>
      <c r="V125" s="263">
        <f t="shared" si="23"/>
        <v>0</v>
      </c>
    </row>
    <row r="126" spans="1:22" ht="56.95" customHeight="1" x14ac:dyDescent="0.25">
      <c r="A126" s="293" t="str">
        <f>Questions!$A127</f>
        <v>DATA-16</v>
      </c>
      <c r="B126" s="293" t="str">
        <f t="shared" si="16"/>
        <v>DATA</v>
      </c>
      <c r="C126" s="293" t="str">
        <f>VLOOKUP($A126,Questions!$A$3:$L$333,2,0)&amp;""</f>
        <v>Does the process described in DATA-15 adhere to DoD 5220.22-M and/or NIST SP 800-88 standards?</v>
      </c>
      <c r="D126" s="293" t="str">
        <f>VLOOKUP($A126,Questions!$A$3:$L$333,11,0)&amp;""</f>
        <v/>
      </c>
      <c r="E126" s="293" t="str">
        <f>VLOOKUP($A126,Questions!$A$3:$L$333,12,0)&amp;""</f>
        <v>Product</v>
      </c>
      <c r="F126" s="293" t="str">
        <f>VLOOKUP($A126,'Institution Evaluation'!$A$56:$K$346,3,0)&amp;""</f>
        <v>Yes</v>
      </c>
      <c r="G126" s="293" t="str">
        <f>VLOOKUP($A126,'Institution Evaluation'!$A$56:$K$346,7,0)&amp;""</f>
        <v>Yes</v>
      </c>
      <c r="H126" s="293" t="str">
        <f>VLOOKUP($A126,'Institution Evaluation'!$A$56:$K$346,8,0)&amp;""</f>
        <v/>
      </c>
      <c r="I126" s="293" t="str">
        <f>VLOOKUP($A126,'Institution Evaluation'!$A$56:$K$346,9,0)&amp;""</f>
        <v>Standard Importance</v>
      </c>
      <c r="J126" s="293" t="str">
        <f>VLOOKUP($A126,'Institution Evaluation'!$A$56:$K$346,10,0)&amp;""</f>
        <v/>
      </c>
      <c r="K126" s="293">
        <f t="shared" si="17"/>
        <v>10</v>
      </c>
      <c r="L126" s="263">
        <f>IF($E126="Not Scored", "N/A",IF(AND($D126='Auto Responses'!$J$27,$H126=""),"N/A",IF(AND($D126='Auto Responses'!$J$27,$H126='Auto Responses'!$J$7),1,IF(AND($D126='Auto Responses'!$J$27,$H126='Auto Responses'!$J$8),0,IF(OR(AND($F126=$G126,$H126=""),$H126='Auto Responses'!$J$7),1,0)))))</f>
        <v>1</v>
      </c>
      <c r="M126" s="293" t="str">
        <f>VLOOKUP($A126,'Institution Evaluation'!$A$56:$K$346,11,0)&amp;""</f>
        <v>FALSE</v>
      </c>
      <c r="N126" s="293">
        <f t="shared" si="18"/>
        <v>0</v>
      </c>
      <c r="O126" s="263">
        <f t="shared" si="27"/>
        <v>10</v>
      </c>
      <c r="P126" s="263">
        <f t="shared" si="19"/>
        <v>10</v>
      </c>
      <c r="Q126" s="263">
        <f t="shared" si="20"/>
        <v>0</v>
      </c>
      <c r="R126" s="263">
        <f t="shared" si="24"/>
        <v>0</v>
      </c>
      <c r="S126" s="263">
        <f t="shared" si="21"/>
        <v>0</v>
      </c>
      <c r="T126" s="263">
        <f t="shared" si="22"/>
        <v>0</v>
      </c>
      <c r="U126" s="263">
        <f t="shared" si="25"/>
        <v>42</v>
      </c>
      <c r="V126" s="263">
        <f t="shared" si="23"/>
        <v>0</v>
      </c>
    </row>
    <row r="127" spans="1:22" ht="56.95" customHeight="1" x14ac:dyDescent="0.25">
      <c r="A127" s="293" t="str">
        <f>Questions!$A128</f>
        <v>DATA-17</v>
      </c>
      <c r="B127" s="293" t="str">
        <f t="shared" si="16"/>
        <v>DATA</v>
      </c>
      <c r="C127" s="293" t="str">
        <f>VLOOKUP($A127,Questions!$A$3:$L$333,2,0)&amp;""</f>
        <v>Does your staff (or third party) have access to institutional data (e.g., financial, PHI, or other sensitive information) through any means?</v>
      </c>
      <c r="D127" s="293" t="str">
        <f>VLOOKUP($A127,Questions!$A$3:$L$333,11,0)&amp;""</f>
        <v/>
      </c>
      <c r="E127" s="293" t="str">
        <f>VLOOKUP($A127,Questions!$A$3:$L$333,12,0)&amp;""</f>
        <v>Product</v>
      </c>
      <c r="F127" s="293" t="str">
        <f>VLOOKUP($A127,'Institution Evaluation'!$A$56:$K$346,3,0)&amp;""</f>
        <v>Yes</v>
      </c>
      <c r="G127" s="293" t="str">
        <f>VLOOKUP($A127,'Institution Evaluation'!$A$56:$K$346,7,0)&amp;""</f>
        <v>No</v>
      </c>
      <c r="H127" s="293" t="str">
        <f>VLOOKUP($A127,'Institution Evaluation'!$A$56:$K$346,8,0)&amp;""</f>
        <v/>
      </c>
      <c r="I127" s="293" t="str">
        <f>VLOOKUP($A127,'Institution Evaluation'!$A$56:$K$346,9,0)&amp;""</f>
        <v>Standard Importance</v>
      </c>
      <c r="J127" s="293" t="str">
        <f>VLOOKUP($A127,'Institution Evaluation'!$A$56:$K$346,10,0)&amp;""</f>
        <v/>
      </c>
      <c r="K127" s="293">
        <f t="shared" si="17"/>
        <v>10</v>
      </c>
      <c r="L127" s="263">
        <f>IF($E127="Not Scored", "N/A",IF(AND($D127='Auto Responses'!$J$27,$H127=""),"N/A",IF(AND($D127='Auto Responses'!$J$27,$H127='Auto Responses'!$J$7),1,IF(AND($D127='Auto Responses'!$J$27,$H127='Auto Responses'!$J$8),0,IF(OR(AND($F127=$G127,$H127=""),$H127='Auto Responses'!$J$7),1,0)))))</f>
        <v>0</v>
      </c>
      <c r="M127" s="293" t="str">
        <f>VLOOKUP($A127,'Institution Evaluation'!$A$56:$K$346,11,0)&amp;""</f>
        <v>FALSE</v>
      </c>
      <c r="N127" s="293">
        <f t="shared" si="18"/>
        <v>0</v>
      </c>
      <c r="O127" s="263">
        <f t="shared" si="27"/>
        <v>10</v>
      </c>
      <c r="P127" s="263">
        <f t="shared" si="19"/>
        <v>0</v>
      </c>
      <c r="Q127" s="263">
        <f t="shared" si="20"/>
        <v>0</v>
      </c>
      <c r="R127" s="263">
        <f t="shared" si="24"/>
        <v>0</v>
      </c>
      <c r="S127" s="263">
        <f t="shared" si="21"/>
        <v>0</v>
      </c>
      <c r="T127" s="263">
        <f t="shared" si="22"/>
        <v>0</v>
      </c>
      <c r="U127" s="263">
        <f t="shared" si="25"/>
        <v>42</v>
      </c>
      <c r="V127" s="263">
        <f t="shared" si="23"/>
        <v>0</v>
      </c>
    </row>
    <row r="128" spans="1:22" ht="56.95" customHeight="1" x14ac:dyDescent="0.25">
      <c r="A128" s="293" t="str">
        <f>Questions!$A129</f>
        <v>DATA-18</v>
      </c>
      <c r="B128" s="293" t="str">
        <f t="shared" si="16"/>
        <v>DATA</v>
      </c>
      <c r="C128" s="293" t="str">
        <f>VLOOKUP($A128,Questions!$A$3:$L$333,2,0)&amp;""</f>
        <v>Do you have a documented and currently implemented strategy for securing employee workstations when they work remotely (i.e., not in a trusted computing environment)?</v>
      </c>
      <c r="D128" s="293" t="str">
        <f>VLOOKUP($A128,Questions!$A$3:$L$333,11,0)&amp;""</f>
        <v/>
      </c>
      <c r="E128" s="293" t="str">
        <f>VLOOKUP($A128,Questions!$A$3:$L$333,12,0)&amp;""</f>
        <v>Product</v>
      </c>
      <c r="F128" s="293" t="str">
        <f>VLOOKUP($A128,'Institution Evaluation'!$A$56:$K$346,3,0)&amp;""</f>
        <v>Yes</v>
      </c>
      <c r="G128" s="293" t="str">
        <f>VLOOKUP($A128,'Institution Evaluation'!$A$56:$K$346,7,0)&amp;""</f>
        <v>Yes</v>
      </c>
      <c r="H128" s="293" t="str">
        <f>VLOOKUP($A128,'Institution Evaluation'!$A$56:$K$346,8,0)&amp;""</f>
        <v/>
      </c>
      <c r="I128" s="293" t="str">
        <f>VLOOKUP($A128,'Institution Evaluation'!$A$56:$K$346,9,0)&amp;""</f>
        <v>Standard Importance</v>
      </c>
      <c r="J128" s="293" t="str">
        <f>VLOOKUP($A128,'Institution Evaluation'!$A$56:$K$346,10,0)&amp;""</f>
        <v/>
      </c>
      <c r="K128" s="293">
        <f t="shared" si="17"/>
        <v>10</v>
      </c>
      <c r="L128" s="263">
        <f>IF($E128="Not Scored", "N/A",IF(AND($D128='Auto Responses'!$J$27,$H128=""),"N/A",IF(AND($D128='Auto Responses'!$J$27,$H128='Auto Responses'!$J$7),1,IF(AND($D128='Auto Responses'!$J$27,$H128='Auto Responses'!$J$8),0,IF(OR(AND($F128=$G128,$H128=""),$H128='Auto Responses'!$J$7),1,0)))))</f>
        <v>1</v>
      </c>
      <c r="M128" s="293" t="str">
        <f>VLOOKUP($A128,'Institution Evaluation'!$A$56:$K$346,11,0)&amp;""</f>
        <v>FALSE</v>
      </c>
      <c r="N128" s="293">
        <f t="shared" si="18"/>
        <v>0</v>
      </c>
      <c r="O128" s="263">
        <f t="shared" si="27"/>
        <v>10</v>
      </c>
      <c r="P128" s="263">
        <f t="shared" si="19"/>
        <v>10</v>
      </c>
      <c r="Q128" s="263">
        <f t="shared" si="20"/>
        <v>0</v>
      </c>
      <c r="R128" s="263">
        <f t="shared" si="24"/>
        <v>0</v>
      </c>
      <c r="S128" s="263">
        <f t="shared" si="21"/>
        <v>0</v>
      </c>
      <c r="T128" s="263">
        <f t="shared" si="22"/>
        <v>0</v>
      </c>
      <c r="U128" s="263">
        <f t="shared" si="25"/>
        <v>42</v>
      </c>
      <c r="V128" s="263">
        <f t="shared" si="23"/>
        <v>0</v>
      </c>
    </row>
    <row r="129" spans="1:22" ht="71.2" customHeight="1" x14ac:dyDescent="0.25">
      <c r="A129" s="293" t="str">
        <f>Questions!$A130</f>
        <v>DATA-19</v>
      </c>
      <c r="B129" s="293" t="str">
        <f t="shared" si="16"/>
        <v>DATA</v>
      </c>
      <c r="C129" s="293" t="str">
        <f>VLOOKUP($A129,Questions!$A$3:$L$333,2,0)&amp;""</f>
        <v>Does the environment provide for dedicated single-tenant capabilities? If not, describe how your solution or environment separates data from different customers (e.g., logically, physically, single tenancy, multi-tenancy).</v>
      </c>
      <c r="D129" s="293" t="str">
        <f>VLOOKUP($A129,Questions!$A$3:$L$333,11,0)&amp;""</f>
        <v/>
      </c>
      <c r="E129" s="293" t="str">
        <f>VLOOKUP($A129,Questions!$A$3:$L$333,12,0)&amp;""</f>
        <v>Product</v>
      </c>
      <c r="F129" s="293" t="str">
        <f>VLOOKUP($A129,'Institution Evaluation'!$A$56:$K$346,3,0)&amp;""</f>
        <v>Yes</v>
      </c>
      <c r="G129" s="293" t="str">
        <f>VLOOKUP($A129,'Institution Evaluation'!$A$56:$K$346,7,0)&amp;""</f>
        <v>Yes</v>
      </c>
      <c r="H129" s="293" t="str">
        <f>VLOOKUP($A129,'Institution Evaluation'!$A$56:$K$346,8,0)&amp;""</f>
        <v/>
      </c>
      <c r="I129" s="293" t="str">
        <f>VLOOKUP($A129,'Institution Evaluation'!$A$56:$K$346,9,0)&amp;""</f>
        <v>Minor Importance</v>
      </c>
      <c r="J129" s="293" t="str">
        <f>VLOOKUP($A129,'Institution Evaluation'!$A$56:$K$346,10,0)&amp;""</f>
        <v/>
      </c>
      <c r="K129" s="293">
        <f t="shared" si="17"/>
        <v>5</v>
      </c>
      <c r="L129" s="263">
        <f>IF($E129="Not Scored", "N/A",IF(AND($D129='Auto Responses'!$J$27,$H129=""),"N/A",IF(AND($D129='Auto Responses'!$J$27,$H129='Auto Responses'!$J$7),1,IF(AND($D129='Auto Responses'!$J$27,$H129='Auto Responses'!$J$8),0,IF(OR(AND($F129=$G129,$H129=""),$H129='Auto Responses'!$J$7),1,0)))))</f>
        <v>1</v>
      </c>
      <c r="M129" s="293" t="str">
        <f>VLOOKUP($A129,'Institution Evaluation'!$A$56:$K$346,11,0)&amp;""</f>
        <v>FALSE</v>
      </c>
      <c r="N129" s="293">
        <f t="shared" si="18"/>
        <v>0</v>
      </c>
      <c r="O129" s="263">
        <f t="shared" si="27"/>
        <v>5</v>
      </c>
      <c r="P129" s="263">
        <f t="shared" si="19"/>
        <v>5</v>
      </c>
      <c r="Q129" s="263">
        <f t="shared" si="20"/>
        <v>0</v>
      </c>
      <c r="R129" s="263">
        <f t="shared" si="24"/>
        <v>0</v>
      </c>
      <c r="S129" s="263">
        <f t="shared" si="21"/>
        <v>0</v>
      </c>
      <c r="T129" s="263">
        <f t="shared" si="22"/>
        <v>0</v>
      </c>
      <c r="U129" s="263">
        <f t="shared" si="25"/>
        <v>42</v>
      </c>
      <c r="V129" s="263">
        <f t="shared" si="23"/>
        <v>0</v>
      </c>
    </row>
    <row r="130" spans="1:22" ht="56.95" customHeight="1" x14ac:dyDescent="0.25">
      <c r="A130" s="293" t="str">
        <f>Questions!$A131</f>
        <v>DATA-20</v>
      </c>
      <c r="B130" s="293" t="str">
        <f t="shared" si="16"/>
        <v>DATA</v>
      </c>
      <c r="C130" s="293" t="str">
        <f>VLOOKUP($A130,Questions!$A$3:$L$333,2,0)&amp;""</f>
        <v>Are ownership rights to all data, inputs, outputs, and metadata retained by the institution?</v>
      </c>
      <c r="D130" s="293" t="str">
        <f>VLOOKUP($A130,Questions!$A$3:$L$333,11,0)&amp;""</f>
        <v/>
      </c>
      <c r="E130" s="293" t="str">
        <f>VLOOKUP($A130,Questions!$A$3:$L$333,12,0)&amp;""</f>
        <v>Product</v>
      </c>
      <c r="F130" s="293" t="str">
        <f>VLOOKUP($A130,'Institution Evaluation'!$A$56:$K$346,3,0)&amp;""</f>
        <v>Yes</v>
      </c>
      <c r="G130" s="293" t="str">
        <f>VLOOKUP($A130,'Institution Evaluation'!$A$56:$K$346,7,0)&amp;""</f>
        <v>Yes</v>
      </c>
      <c r="H130" s="293" t="str">
        <f>VLOOKUP($A130,'Institution Evaluation'!$A$56:$K$346,8,0)&amp;""</f>
        <v/>
      </c>
      <c r="I130" s="293" t="str">
        <f>VLOOKUP($A130,'Institution Evaluation'!$A$56:$K$346,9,0)&amp;""</f>
        <v>Minor Importance</v>
      </c>
      <c r="J130" s="293" t="str">
        <f>VLOOKUP($A130,'Institution Evaluation'!$A$56:$K$346,10,0)&amp;""</f>
        <v/>
      </c>
      <c r="K130" s="293">
        <f t="shared" si="17"/>
        <v>5</v>
      </c>
      <c r="L130" s="263">
        <f>IF($E130="Not Scored", "N/A",IF(AND($D130='Auto Responses'!$J$27,$H130=""),"N/A",IF(AND($D130='Auto Responses'!$J$27,$H130='Auto Responses'!$J$7),1,IF(AND($D130='Auto Responses'!$J$27,$H130='Auto Responses'!$J$8),0,IF(OR(AND($F130=$G130,$H130=""),$H130='Auto Responses'!$J$7),1,0)))))</f>
        <v>1</v>
      </c>
      <c r="M130" s="293" t="str">
        <f>VLOOKUP($A130,'Institution Evaluation'!$A$56:$K$346,11,0)&amp;""</f>
        <v>FALSE</v>
      </c>
      <c r="N130" s="293">
        <f t="shared" si="18"/>
        <v>0</v>
      </c>
      <c r="O130" s="263">
        <f t="shared" si="27"/>
        <v>5</v>
      </c>
      <c r="P130" s="263">
        <f t="shared" si="19"/>
        <v>5</v>
      </c>
      <c r="Q130" s="263">
        <f t="shared" si="20"/>
        <v>0</v>
      </c>
      <c r="R130" s="263">
        <f t="shared" si="24"/>
        <v>0</v>
      </c>
      <c r="S130" s="263">
        <f t="shared" si="21"/>
        <v>0</v>
      </c>
      <c r="T130" s="263">
        <f t="shared" si="22"/>
        <v>0</v>
      </c>
      <c r="U130" s="263">
        <f t="shared" si="25"/>
        <v>42</v>
      </c>
      <c r="V130" s="263">
        <f t="shared" si="23"/>
        <v>0</v>
      </c>
    </row>
    <row r="131" spans="1:22" ht="56.95" customHeight="1" x14ac:dyDescent="0.25">
      <c r="A131" s="293" t="str">
        <f>Questions!$A132</f>
        <v>DATA-21</v>
      </c>
      <c r="B131" s="293" t="str">
        <f t="shared" ref="B131:B194" si="28">LEFT(A131,4)</f>
        <v>DATA</v>
      </c>
      <c r="C131" s="293" t="str">
        <f>VLOOKUP($A131,Questions!$A$3:$L$333,2,0)&amp;""</f>
        <v>In the event of imminent bankruptcy, closing of business, or retirement of service, will you provide 90 days for customers to get their data out of the system and migrate applications?</v>
      </c>
      <c r="D131" s="293" t="str">
        <f>VLOOKUP($A131,Questions!$A$3:$L$333,11,0)&amp;""</f>
        <v/>
      </c>
      <c r="E131" s="293" t="str">
        <f>VLOOKUP($A131,Questions!$A$3:$L$333,12,0)&amp;""</f>
        <v>Product</v>
      </c>
      <c r="F131" s="293" t="str">
        <f>VLOOKUP($A131,'Institution Evaluation'!$A$56:$K$346,3,0)&amp;""</f>
        <v/>
      </c>
      <c r="G131" s="293" t="str">
        <f>VLOOKUP($A131,'Institution Evaluation'!$A$56:$K$346,7,0)&amp;""</f>
        <v>Yes</v>
      </c>
      <c r="H131" s="293" t="str">
        <f>VLOOKUP($A131,'Institution Evaluation'!$A$56:$K$346,8,0)&amp;""</f>
        <v/>
      </c>
      <c r="I131" s="293" t="str">
        <f>VLOOKUP($A131,'Institution Evaluation'!$A$56:$K$346,9,0)&amp;""</f>
        <v>Minor Importance</v>
      </c>
      <c r="J131" s="293" t="str">
        <f>VLOOKUP($A131,'Institution Evaluation'!$A$56:$K$346,10,0)&amp;""</f>
        <v/>
      </c>
      <c r="K131" s="293">
        <f t="shared" ref="K131:K194" si="29">IF($I131="Critical Importance",20,IF($I131="Minor Importance",5,10))</f>
        <v>5</v>
      </c>
      <c r="L131" s="263">
        <f>IF($E131="Not Scored", "N/A",IF(AND($D131='Auto Responses'!$J$27,$H131=""),"N/A",IF(AND($D131='Auto Responses'!$J$27,$H131='Auto Responses'!$J$7),1,IF(AND($D131='Auto Responses'!$J$27,$H131='Auto Responses'!$J$8),0,IF(OR(AND($F131=$G131,$H131=""),$H131='Auto Responses'!$J$7),1,0)))))</f>
        <v>0</v>
      </c>
      <c r="M131" s="293" t="str">
        <f>VLOOKUP($A131,'Institution Evaluation'!$A$56:$K$346,11,0)&amp;""</f>
        <v>FALSE</v>
      </c>
      <c r="N131" s="293">
        <f t="shared" ref="N131:N194" si="30">IF($J131="Critical Importance",1,IF(AND($J131="",$I131="Critical Importance"),1,0))</f>
        <v>0</v>
      </c>
      <c r="O131" s="263">
        <f t="shared" si="27"/>
        <v>5</v>
      </c>
      <c r="P131" s="263">
        <f t="shared" ref="P131:P194" si="31">IF(OR($O131="N/A",$L131="N/A"),"N/A",$O131*$L131)</f>
        <v>0</v>
      </c>
      <c r="Q131" s="263">
        <f t="shared" ref="Q131:Q194" si="32">IF(M131="TRUE",1,0)</f>
        <v>0</v>
      </c>
      <c r="R131" s="263">
        <f t="shared" si="24"/>
        <v>0</v>
      </c>
      <c r="S131" s="263">
        <f t="shared" ref="S131:S194" si="33">IF(Q131=0,0,R131)</f>
        <v>0</v>
      </c>
      <c r="T131" s="263">
        <f t="shared" ref="T131:T194" si="34">IF(N131=1,1,0)</f>
        <v>0</v>
      </c>
      <c r="U131" s="263">
        <f t="shared" si="25"/>
        <v>42</v>
      </c>
      <c r="V131" s="263">
        <f t="shared" ref="V131:V194" si="35">IF(T131=0,0,U131)</f>
        <v>0</v>
      </c>
    </row>
    <row r="132" spans="1:22" ht="56.95" customHeight="1" x14ac:dyDescent="0.25">
      <c r="A132" s="293" t="str">
        <f>Questions!$A133</f>
        <v>DATA-22</v>
      </c>
      <c r="B132" s="293" t="str">
        <f t="shared" si="28"/>
        <v>DATA</v>
      </c>
      <c r="C132" s="293" t="str">
        <f>VLOOKUP($A132,Questions!$A$3:$L$333,2,0)&amp;""</f>
        <v>Are involatile backup copies made according to predefined schedules and securely stored and protected?</v>
      </c>
      <c r="D132" s="293" t="str">
        <f>VLOOKUP($A132,Questions!$A$3:$L$333,11,0)&amp;""</f>
        <v/>
      </c>
      <c r="E132" s="293" t="str">
        <f>VLOOKUP($A132,Questions!$A$3:$L$333,12,0)&amp;""</f>
        <v>Product</v>
      </c>
      <c r="F132" s="293" t="str">
        <f>VLOOKUP($A132,'Institution Evaluation'!$A$56:$K$346,3,0)&amp;""</f>
        <v>Yes</v>
      </c>
      <c r="G132" s="293" t="str">
        <f>VLOOKUP($A132,'Institution Evaluation'!$A$56:$K$346,7,0)&amp;""</f>
        <v>Yes</v>
      </c>
      <c r="H132" s="293" t="str">
        <f>VLOOKUP($A132,'Institution Evaluation'!$A$56:$K$346,8,0)&amp;""</f>
        <v/>
      </c>
      <c r="I132" s="293" t="str">
        <f>VLOOKUP($A132,'Institution Evaluation'!$A$56:$K$346,9,0)&amp;""</f>
        <v>Minor Importance</v>
      </c>
      <c r="J132" s="293" t="str">
        <f>VLOOKUP($A132,'Institution Evaluation'!$A$56:$K$346,10,0)&amp;""</f>
        <v/>
      </c>
      <c r="K132" s="293">
        <f t="shared" si="29"/>
        <v>5</v>
      </c>
      <c r="L132" s="263">
        <f>IF($E132="Not Scored", "N/A",IF(AND($D132='Auto Responses'!$J$27,$H132=""),"N/A",IF(AND($D132='Auto Responses'!$J$27,$H132='Auto Responses'!$J$7),1,IF(AND($D132='Auto Responses'!$J$27,$H132='Auto Responses'!$J$8),0,IF(OR(AND($F132=$G132,$H132=""),$H132='Auto Responses'!$J$7),1,0)))))</f>
        <v>1</v>
      </c>
      <c r="M132" s="293" t="str">
        <f>VLOOKUP($A132,'Institution Evaluation'!$A$56:$K$346,11,0)&amp;""</f>
        <v>FALSE</v>
      </c>
      <c r="N132" s="293">
        <f t="shared" si="30"/>
        <v>0</v>
      </c>
      <c r="O132" s="263">
        <f t="shared" si="27"/>
        <v>5</v>
      </c>
      <c r="P132" s="263">
        <f t="shared" si="31"/>
        <v>5</v>
      </c>
      <c r="Q132" s="263">
        <f t="shared" si="32"/>
        <v>0</v>
      </c>
      <c r="R132" s="263">
        <f t="shared" ref="R132:R195" si="36">R131+Q132</f>
        <v>0</v>
      </c>
      <c r="S132" s="263">
        <f t="shared" si="33"/>
        <v>0</v>
      </c>
      <c r="T132" s="263">
        <f t="shared" si="34"/>
        <v>0</v>
      </c>
      <c r="U132" s="263">
        <f t="shared" ref="U132:U195" si="37">U131+T132</f>
        <v>42</v>
      </c>
      <c r="V132" s="263">
        <f t="shared" si="35"/>
        <v>0</v>
      </c>
    </row>
    <row r="133" spans="1:22" ht="56.95" customHeight="1" x14ac:dyDescent="0.25">
      <c r="A133" s="293" t="str">
        <f>Questions!$A125</f>
        <v>DATA-14</v>
      </c>
      <c r="B133" s="293" t="str">
        <f t="shared" si="28"/>
        <v>DATA</v>
      </c>
      <c r="C133" s="293" t="str">
        <f>VLOOKUP($A133,Questions!$A$3:$L$333,2,0)&amp;""</f>
        <v>Are data backups encrypted?</v>
      </c>
      <c r="D133" s="293" t="str">
        <f>VLOOKUP($A133,Questions!$A$3:$L$333,11,0)&amp;""</f>
        <v/>
      </c>
      <c r="E133" s="293" t="str">
        <f>VLOOKUP($A133,Questions!$A$3:$L$333,12,0)&amp;""</f>
        <v>Product</v>
      </c>
      <c r="F133" s="293" t="str">
        <f>VLOOKUP($A133,'Institution Evaluation'!$A$56:$K$346,3,0)&amp;""</f>
        <v>Yes</v>
      </c>
      <c r="G133" s="293" t="str">
        <f>VLOOKUP($A133,'Institution Evaluation'!$A$56:$K$346,7,0)&amp;""</f>
        <v>Yes</v>
      </c>
      <c r="H133" s="293" t="str">
        <f>VLOOKUP($A133,'Institution Evaluation'!$A$56:$K$346,8,0)&amp;""</f>
        <v/>
      </c>
      <c r="I133" s="293" t="str">
        <f>VLOOKUP($A133,'Institution Evaluation'!$A$56:$K$346,9,0)&amp;""</f>
        <v>Minor Importance</v>
      </c>
      <c r="J133" s="293" t="str">
        <f>VLOOKUP($A133,'Institution Evaluation'!$A$56:$K$346,10,0)&amp;""</f>
        <v/>
      </c>
      <c r="K133" s="293">
        <f t="shared" si="29"/>
        <v>5</v>
      </c>
      <c r="L133" s="263">
        <f>IF($E133="Not Scored", "N/A",IF(AND($D133='Auto Responses'!$J$27,$H133=""),"N/A",IF(AND($D133='Auto Responses'!$J$27,$H133='Auto Responses'!$J$7),1,IF(AND($D133='Auto Responses'!$J$27,$H133='Auto Responses'!$J$8),0,IF(OR(AND($F133=$G133,$H133=""),$H133='Auto Responses'!$J$7),1,0)))))</f>
        <v>1</v>
      </c>
      <c r="M133" s="293" t="str">
        <f>VLOOKUP($A133,'Institution Evaluation'!$A$56:$K$346,11,0)&amp;""</f>
        <v>FALSE</v>
      </c>
      <c r="N133" s="293">
        <f t="shared" si="30"/>
        <v>0</v>
      </c>
      <c r="O133" s="263">
        <f t="shared" si="27"/>
        <v>5</v>
      </c>
      <c r="P133" s="263">
        <f t="shared" si="31"/>
        <v>5</v>
      </c>
      <c r="Q133" s="263">
        <f t="shared" si="32"/>
        <v>0</v>
      </c>
      <c r="R133" s="263">
        <f t="shared" si="36"/>
        <v>0</v>
      </c>
      <c r="S133" s="263">
        <f t="shared" si="33"/>
        <v>0</v>
      </c>
      <c r="T133" s="263">
        <f t="shared" si="34"/>
        <v>0</v>
      </c>
      <c r="U133" s="263">
        <f t="shared" si="37"/>
        <v>42</v>
      </c>
      <c r="V133" s="263">
        <f t="shared" si="35"/>
        <v>0</v>
      </c>
    </row>
    <row r="134" spans="1:22" ht="71.2" customHeight="1" x14ac:dyDescent="0.25">
      <c r="A134" s="293" t="str">
        <f>Questions!$A134</f>
        <v>DATA-23</v>
      </c>
      <c r="B134" s="293" t="str">
        <f t="shared" si="28"/>
        <v>DATA</v>
      </c>
      <c r="C134" s="293" t="str">
        <f>VLOOKUP($A134,Questions!$A$3:$L$333,2,0)&amp;""</f>
        <v>Do you have a cryptographic key management process (generation, exchange, storage, safeguards, use, vetting, and replacement) that is documented and currently implemented, for all system components (e.g., database, system, web, etc.)?</v>
      </c>
      <c r="D134" s="293" t="str">
        <f>VLOOKUP($A134,Questions!$A$3:$L$333,11,0)&amp;""</f>
        <v/>
      </c>
      <c r="E134" s="293" t="str">
        <f>VLOOKUP($A134,Questions!$A$3:$L$333,12,0)&amp;""</f>
        <v>Product</v>
      </c>
      <c r="F134" s="293" t="str">
        <f>VLOOKUP($A134,'Institution Evaluation'!$A$56:$K$346,3,0)&amp;""</f>
        <v>Yes</v>
      </c>
      <c r="G134" s="293" t="str">
        <f>VLOOKUP($A134,'Institution Evaluation'!$A$56:$K$346,7,0)&amp;""</f>
        <v>Yes</v>
      </c>
      <c r="H134" s="293" t="str">
        <f>VLOOKUP($A134,'Institution Evaluation'!$A$56:$K$346,8,0)&amp;""</f>
        <v/>
      </c>
      <c r="I134" s="293" t="str">
        <f>VLOOKUP($A134,'Institution Evaluation'!$A$56:$K$346,9,0)&amp;""</f>
        <v>Minor Importance</v>
      </c>
      <c r="J134" s="293" t="str">
        <f>VLOOKUP($A134,'Institution Evaluation'!$A$56:$K$346,10,0)&amp;""</f>
        <v/>
      </c>
      <c r="K134" s="293">
        <f t="shared" si="29"/>
        <v>5</v>
      </c>
      <c r="L134" s="263">
        <f>IF($E134="Not Scored", "N/A",IF(AND($D134='Auto Responses'!$J$27,$H134=""),"N/A",IF(AND($D134='Auto Responses'!$J$27,$H134='Auto Responses'!$J$7),1,IF(AND($D134='Auto Responses'!$J$27,$H134='Auto Responses'!$J$8),0,IF(OR(AND($F134=$G134,$H134=""),$H134='Auto Responses'!$J$7),1,0)))))</f>
        <v>1</v>
      </c>
      <c r="M134" s="293" t="str">
        <f>VLOOKUP($A134,'Institution Evaluation'!$A$56:$K$346,11,0)&amp;""</f>
        <v>FALSE</v>
      </c>
      <c r="N134" s="293">
        <f t="shared" si="30"/>
        <v>0</v>
      </c>
      <c r="O134" s="263">
        <f t="shared" si="27"/>
        <v>5</v>
      </c>
      <c r="P134" s="263">
        <f t="shared" si="31"/>
        <v>5</v>
      </c>
      <c r="Q134" s="263">
        <f t="shared" si="32"/>
        <v>0</v>
      </c>
      <c r="R134" s="263">
        <f t="shared" si="36"/>
        <v>0</v>
      </c>
      <c r="S134" s="263">
        <f t="shared" si="33"/>
        <v>0</v>
      </c>
      <c r="T134" s="263">
        <f t="shared" si="34"/>
        <v>0</v>
      </c>
      <c r="U134" s="263">
        <f t="shared" si="37"/>
        <v>42</v>
      </c>
      <c r="V134" s="263">
        <f t="shared" si="35"/>
        <v>0</v>
      </c>
    </row>
    <row r="135" spans="1:22" ht="56.95" customHeight="1" x14ac:dyDescent="0.25">
      <c r="A135" s="293" t="str">
        <f>Questions!$A135</f>
        <v>DCTR-01</v>
      </c>
      <c r="B135" s="293" t="str">
        <f t="shared" si="28"/>
        <v>DCTR</v>
      </c>
      <c r="C135" s="293" t="str">
        <f>VLOOKUP($A135,Questions!$A$3:$L$333,2,0)&amp;""</f>
        <v>Select your hosting option.</v>
      </c>
      <c r="D135" s="293" t="str">
        <f>VLOOKUP($A135,Questions!$A$3:$L$333,11,0)&amp;""</f>
        <v/>
      </c>
      <c r="E135" s="293" t="str">
        <f>VLOOKUP($A135,Questions!$A$3:$L$333,12,0)&amp;""</f>
        <v>Not scored</v>
      </c>
      <c r="F135" s="293" t="str">
        <f>VLOOKUP($A135,'Institution Evaluation'!$A$56:$K$346,3,0)&amp;""</f>
        <v>Hybrid/Other</v>
      </c>
      <c r="G135" s="293" t="str">
        <f>VLOOKUP($A135,'Institution Evaluation'!$A$56:$K$346,7,0)&amp;""</f>
        <v>Not scored</v>
      </c>
      <c r="H135" s="293" t="str">
        <f>VLOOKUP($A135,'Institution Evaluation'!$A$56:$K$346,8,0)&amp;""</f>
        <v/>
      </c>
      <c r="I135" s="293" t="str">
        <f>VLOOKUP($A135,'Institution Evaluation'!$A$56:$K$346,9,0)&amp;""</f>
        <v/>
      </c>
      <c r="J135" s="293" t="str">
        <f>VLOOKUP($A135,'Institution Evaluation'!$A$56:$K$346,10,0)&amp;""</f>
        <v/>
      </c>
      <c r="K135" s="293">
        <f t="shared" si="29"/>
        <v>10</v>
      </c>
      <c r="L135" s="263" t="str">
        <f>IF(OR($E135="Not Scored",$F135=""),"N/A",IF(AND($D135='Auto Responses'!$J$27,$H135=""),"N/A",IF(AND($D135='Auto Responses'!$J$27,$H135='Auto Responses'!$J$7),1,IF(AND($D135='Auto Responses'!$J$27,$H135='Auto Responses'!$J$8),0,IF(OR(AND($F135=$G135,$H135=""),$H135='Auto Responses'!$J$7),1,0)))))</f>
        <v>N/A</v>
      </c>
      <c r="M135" s="293" t="str">
        <f>VLOOKUP($A135,'Institution Evaluation'!$A$56:$K$346,11,0)&amp;""</f>
        <v>FALSE</v>
      </c>
      <c r="N135" s="293">
        <f t="shared" si="30"/>
        <v>0</v>
      </c>
      <c r="O135" s="263" t="str">
        <f t="shared" ref="O135:O150" si="38">IF(OR($F$17="No",$E135="Not Scored",$F135="",$F135="N/A"),"N/A",IF($J135="",$K135,IF($J135="Minor Importance",5,IF($J135="Standard Importance",10,IF($J135="Critical Importance",20,0)))))</f>
        <v>N/A</v>
      </c>
      <c r="P135" s="263" t="str">
        <f t="shared" si="31"/>
        <v>N/A</v>
      </c>
      <c r="Q135" s="263">
        <f t="shared" si="32"/>
        <v>0</v>
      </c>
      <c r="R135" s="263">
        <f t="shared" si="36"/>
        <v>0</v>
      </c>
      <c r="S135" s="263">
        <f t="shared" si="33"/>
        <v>0</v>
      </c>
      <c r="T135" s="263">
        <f t="shared" si="34"/>
        <v>0</v>
      </c>
      <c r="U135" s="263">
        <f t="shared" si="37"/>
        <v>42</v>
      </c>
      <c r="V135" s="263">
        <f t="shared" si="35"/>
        <v>0</v>
      </c>
    </row>
    <row r="136" spans="1:22" ht="56.95" customHeight="1" x14ac:dyDescent="0.25">
      <c r="A136" s="293" t="str">
        <f>Questions!$A136</f>
        <v>DCTR-02</v>
      </c>
      <c r="B136" s="293" t="str">
        <f t="shared" si="28"/>
        <v>DCTR</v>
      </c>
      <c r="C136" s="293" t="str">
        <f>VLOOKUP($A136,Questions!$A$3:$L$333,2,0)&amp;""</f>
        <v>Is a SOC 2 Type 2 report available for the hosting environment?</v>
      </c>
      <c r="D136" s="293" t="str">
        <f>VLOOKUP($A136,Questions!$A$3:$L$333,11,0)&amp;""</f>
        <v/>
      </c>
      <c r="E136" s="293" t="str">
        <f>VLOOKUP($A136,Questions!$A$3:$L$333,12,0)&amp;""</f>
        <v>Infrastructure</v>
      </c>
      <c r="F136" s="293" t="str">
        <f>VLOOKUP($A136,'Institution Evaluation'!$A$56:$K$346,3,0)&amp;""</f>
        <v>Yes</v>
      </c>
      <c r="G136" s="293" t="str">
        <f>VLOOKUP($A136,'Institution Evaluation'!$A$56:$K$346,7,0)&amp;""</f>
        <v>Yes</v>
      </c>
      <c r="H136" s="293" t="str">
        <f>VLOOKUP($A136,'Institution Evaluation'!$A$56:$K$346,8,0)&amp;""</f>
        <v/>
      </c>
      <c r="I136" s="293" t="str">
        <f>VLOOKUP($A136,'Institution Evaluation'!$A$56:$K$346,9,0)&amp;""</f>
        <v>Standard Importance</v>
      </c>
      <c r="J136" s="293" t="str">
        <f>VLOOKUP($A136,'Institution Evaluation'!$A$56:$K$346,10,0)&amp;""</f>
        <v/>
      </c>
      <c r="K136" s="293">
        <f t="shared" si="29"/>
        <v>10</v>
      </c>
      <c r="L136" s="263">
        <f>IF(OR($E136="Not Scored",$F136=""),"N/A",IF(AND($D136='Auto Responses'!$J$27,$H136=""),"N/A",IF(AND($D136='Auto Responses'!$J$27,$H136='Auto Responses'!$J$7),1,IF(AND($D136='Auto Responses'!$J$27,$H136='Auto Responses'!$J$8),0,IF(OR(AND($F136=$G136,$H136=""),$H136='Auto Responses'!$J$7),1,0)))))</f>
        <v>1</v>
      </c>
      <c r="M136" s="293" t="str">
        <f>VLOOKUP($A136,'Institution Evaluation'!$A$56:$K$346,11,0)&amp;""</f>
        <v>FALSE</v>
      </c>
      <c r="N136" s="293">
        <f t="shared" si="30"/>
        <v>0</v>
      </c>
      <c r="O136" s="263">
        <f t="shared" si="38"/>
        <v>10</v>
      </c>
      <c r="P136" s="263">
        <f t="shared" si="31"/>
        <v>10</v>
      </c>
      <c r="Q136" s="263">
        <f t="shared" si="32"/>
        <v>0</v>
      </c>
      <c r="R136" s="263">
        <f t="shared" si="36"/>
        <v>0</v>
      </c>
      <c r="S136" s="263">
        <f t="shared" si="33"/>
        <v>0</v>
      </c>
      <c r="T136" s="263">
        <f t="shared" si="34"/>
        <v>0</v>
      </c>
      <c r="U136" s="263">
        <f t="shared" si="37"/>
        <v>42</v>
      </c>
      <c r="V136" s="263">
        <f t="shared" si="35"/>
        <v>0</v>
      </c>
    </row>
    <row r="137" spans="1:22" ht="56.95" customHeight="1" x14ac:dyDescent="0.25">
      <c r="A137" s="293" t="str">
        <f>Questions!$A137</f>
        <v>DCTR-03</v>
      </c>
      <c r="B137" s="293" t="str">
        <f t="shared" si="28"/>
        <v>DCTR</v>
      </c>
      <c r="C137" s="293" t="str">
        <f>VLOOKUP($A137,Questions!$A$3:$L$333,2,0)&amp;""</f>
        <v>Are you generally able to accommodate storing each institution's data within its geographic region?</v>
      </c>
      <c r="D137" s="293" t="str">
        <f>VLOOKUP($A137,Questions!$A$3:$L$333,11,0)&amp;""</f>
        <v/>
      </c>
      <c r="E137" s="293" t="str">
        <f>VLOOKUP($A137,Questions!$A$3:$L$333,12,0)&amp;""</f>
        <v>Infrastructure</v>
      </c>
      <c r="F137" s="293" t="str">
        <f>VLOOKUP($A137,'Institution Evaluation'!$A$56:$K$346,3,0)&amp;""</f>
        <v>No</v>
      </c>
      <c r="G137" s="293" t="str">
        <f>VLOOKUP($A137,'Institution Evaluation'!$A$56:$K$346,7,0)&amp;""</f>
        <v>Yes</v>
      </c>
      <c r="H137" s="293" t="str">
        <f>VLOOKUP($A137,'Institution Evaluation'!$A$56:$K$346,8,0)&amp;""</f>
        <v/>
      </c>
      <c r="I137" s="293" t="str">
        <f>VLOOKUP($A137,'Institution Evaluation'!$A$56:$K$346,9,0)&amp;""</f>
        <v>Standard Importance</v>
      </c>
      <c r="J137" s="293" t="str">
        <f>VLOOKUP($A137,'Institution Evaluation'!$A$56:$K$346,10,0)&amp;""</f>
        <v/>
      </c>
      <c r="K137" s="293">
        <f t="shared" si="29"/>
        <v>10</v>
      </c>
      <c r="L137" s="263">
        <f>IF(OR($E137="Not Scored",$F137=""),"N/A",IF(AND($D137='Auto Responses'!$J$27,$H137=""),"N/A",IF(AND($D137='Auto Responses'!$J$27,$H137='Auto Responses'!$J$7),1,IF(AND($D137='Auto Responses'!$J$27,$H137='Auto Responses'!$J$8),0,IF(OR(AND($F137=$G137,$H137=""),$H137='Auto Responses'!$J$7),1,0)))))</f>
        <v>0</v>
      </c>
      <c r="M137" s="293" t="str">
        <f>VLOOKUP($A137,'Institution Evaluation'!$A$56:$K$346,11,0)&amp;""</f>
        <v>FALSE</v>
      </c>
      <c r="N137" s="293">
        <f t="shared" si="30"/>
        <v>0</v>
      </c>
      <c r="O137" s="263">
        <f t="shared" si="38"/>
        <v>10</v>
      </c>
      <c r="P137" s="263">
        <f t="shared" si="31"/>
        <v>0</v>
      </c>
      <c r="Q137" s="263">
        <f t="shared" si="32"/>
        <v>0</v>
      </c>
      <c r="R137" s="263">
        <f t="shared" si="36"/>
        <v>0</v>
      </c>
      <c r="S137" s="263">
        <f t="shared" si="33"/>
        <v>0</v>
      </c>
      <c r="T137" s="263">
        <f t="shared" si="34"/>
        <v>0</v>
      </c>
      <c r="U137" s="263">
        <f t="shared" si="37"/>
        <v>42</v>
      </c>
      <c r="V137" s="263">
        <f t="shared" si="35"/>
        <v>0</v>
      </c>
    </row>
    <row r="138" spans="1:22" ht="56.95" customHeight="1" x14ac:dyDescent="0.25">
      <c r="A138" s="293" t="str">
        <f>Questions!$A138</f>
        <v>DCTR-04</v>
      </c>
      <c r="B138" s="293" t="str">
        <f t="shared" si="28"/>
        <v>DCTR</v>
      </c>
      <c r="C138" s="293" t="str">
        <f>VLOOKUP($A138,Questions!$A$3:$L$333,2,0)&amp;""</f>
        <v>Are the data centers staffed 24 hours a day, seven days a week (i.e., 24 x 7 x 365)?</v>
      </c>
      <c r="D138" s="293" t="str">
        <f>VLOOKUP($A138,Questions!$A$3:$L$333,11,0)&amp;""</f>
        <v/>
      </c>
      <c r="E138" s="293" t="str">
        <f>VLOOKUP($A138,Questions!$A$3:$L$333,12,0)&amp;""</f>
        <v>Infrastructure</v>
      </c>
      <c r="F138" s="293" t="str">
        <f>VLOOKUP($A138,'Institution Evaluation'!$A$56:$K$346,3,0)&amp;""</f>
        <v>Yes</v>
      </c>
      <c r="G138" s="293" t="str">
        <f>VLOOKUP($A138,'Institution Evaluation'!$A$56:$K$346,7,0)&amp;""</f>
        <v>Yes</v>
      </c>
      <c r="H138" s="293" t="str">
        <f>VLOOKUP($A138,'Institution Evaluation'!$A$56:$K$346,8,0)&amp;""</f>
        <v/>
      </c>
      <c r="I138" s="293" t="str">
        <f>VLOOKUP($A138,'Institution Evaluation'!$A$56:$K$346,9,0)&amp;""</f>
        <v>Standard Importance</v>
      </c>
      <c r="J138" s="293" t="str">
        <f>VLOOKUP($A138,'Institution Evaluation'!$A$56:$K$346,10,0)&amp;""</f>
        <v/>
      </c>
      <c r="K138" s="293">
        <f t="shared" si="29"/>
        <v>10</v>
      </c>
      <c r="L138" s="263">
        <f>IF(OR($E138="Not Scored",$F138=""),"N/A",IF(AND($D138='Auto Responses'!$J$27,$H138=""),"N/A",IF(AND($D138='Auto Responses'!$J$27,$H138='Auto Responses'!$J$7),1,IF(AND($D138='Auto Responses'!$J$27,$H138='Auto Responses'!$J$8),0,IF(OR(AND($F138=$G138,$H138=""),$H138='Auto Responses'!$J$7),1,0)))))</f>
        <v>1</v>
      </c>
      <c r="M138" s="293" t="str">
        <f>VLOOKUP($A138,'Institution Evaluation'!$A$56:$K$346,11,0)&amp;""</f>
        <v>FALSE</v>
      </c>
      <c r="N138" s="293">
        <f t="shared" si="30"/>
        <v>0</v>
      </c>
      <c r="O138" s="263">
        <f t="shared" si="38"/>
        <v>10</v>
      </c>
      <c r="P138" s="263">
        <f t="shared" si="31"/>
        <v>10</v>
      </c>
      <c r="Q138" s="263">
        <f t="shared" si="32"/>
        <v>0</v>
      </c>
      <c r="R138" s="263">
        <f t="shared" si="36"/>
        <v>0</v>
      </c>
      <c r="S138" s="263">
        <f t="shared" si="33"/>
        <v>0</v>
      </c>
      <c r="T138" s="263">
        <f t="shared" si="34"/>
        <v>0</v>
      </c>
      <c r="U138" s="263">
        <f t="shared" si="37"/>
        <v>42</v>
      </c>
      <c r="V138" s="263">
        <f t="shared" si="35"/>
        <v>0</v>
      </c>
    </row>
    <row r="139" spans="1:22" ht="56.95" customHeight="1" x14ac:dyDescent="0.25">
      <c r="A139" s="293" t="str">
        <f>Questions!$A139</f>
        <v>DCTR-05</v>
      </c>
      <c r="B139" s="293" t="str">
        <f t="shared" si="28"/>
        <v>DCTR</v>
      </c>
      <c r="C139" s="293" t="str">
        <f>VLOOKUP($A139,Questions!$A$3:$L$333,2,0)&amp;""</f>
        <v>Are your servers separated from other companies via a physical barrier, such as a cage or hard walls?</v>
      </c>
      <c r="D139" s="293" t="str">
        <f>VLOOKUP($A139,Questions!$A$3:$L$333,11,0)&amp;""</f>
        <v/>
      </c>
      <c r="E139" s="293" t="str">
        <f>VLOOKUP($A139,Questions!$A$3:$L$333,12,0)&amp;""</f>
        <v>Infrastructure</v>
      </c>
      <c r="F139" s="293" t="str">
        <f>VLOOKUP($A139,'Institution Evaluation'!$A$56:$K$346,3,0)&amp;""</f>
        <v>N/A</v>
      </c>
      <c r="G139" s="293" t="str">
        <f>VLOOKUP($A139,'Institution Evaluation'!$A$56:$K$346,7,0)&amp;""</f>
        <v>Yes</v>
      </c>
      <c r="H139" s="293" t="str">
        <f>VLOOKUP($A139,'Institution Evaluation'!$A$56:$K$346,8,0)&amp;""</f>
        <v/>
      </c>
      <c r="I139" s="293" t="str">
        <f>VLOOKUP($A139,'Institution Evaluation'!$A$56:$K$346,9,0)&amp;""</f>
        <v>Standard Importance</v>
      </c>
      <c r="J139" s="293" t="str">
        <f>VLOOKUP($A139,'Institution Evaluation'!$A$56:$K$346,10,0)&amp;""</f>
        <v/>
      </c>
      <c r="K139" s="293">
        <f t="shared" si="29"/>
        <v>10</v>
      </c>
      <c r="L139" s="263">
        <f>IF(OR($E139="Not Scored",$F139=""),"N/A",IF(AND($D139='Auto Responses'!$J$27,$H139=""),"N/A",IF(AND($D139='Auto Responses'!$J$27,$H139='Auto Responses'!$J$7),1,IF(AND($D139='Auto Responses'!$J$27,$H139='Auto Responses'!$J$8),0,IF(OR(AND($F139=$G139,$H139=""),$H139='Auto Responses'!$J$7),1,0)))))</f>
        <v>0</v>
      </c>
      <c r="M139" s="293" t="str">
        <f>VLOOKUP($A139,'Institution Evaluation'!$A$56:$K$346,11,0)&amp;""</f>
        <v>FALSE</v>
      </c>
      <c r="N139" s="293">
        <f t="shared" si="30"/>
        <v>0</v>
      </c>
      <c r="O139" s="263" t="str">
        <f t="shared" si="38"/>
        <v>N/A</v>
      </c>
      <c r="P139" s="263" t="str">
        <f t="shared" si="31"/>
        <v>N/A</v>
      </c>
      <c r="Q139" s="263">
        <f t="shared" si="32"/>
        <v>0</v>
      </c>
      <c r="R139" s="263">
        <f t="shared" si="36"/>
        <v>0</v>
      </c>
      <c r="S139" s="263">
        <f t="shared" si="33"/>
        <v>0</v>
      </c>
      <c r="T139" s="263">
        <f t="shared" si="34"/>
        <v>0</v>
      </c>
      <c r="U139" s="263">
        <f t="shared" si="37"/>
        <v>42</v>
      </c>
      <c r="V139" s="263">
        <f t="shared" si="35"/>
        <v>0</v>
      </c>
    </row>
    <row r="140" spans="1:22" ht="56.95" customHeight="1" x14ac:dyDescent="0.25">
      <c r="A140" s="293" t="str">
        <f>Questions!$A140</f>
        <v>DCTR-06</v>
      </c>
      <c r="B140" s="293" t="str">
        <f t="shared" si="28"/>
        <v>DCTR</v>
      </c>
      <c r="C140" s="293" t="str">
        <f>VLOOKUP($A140,Questions!$A$3:$L$333,2,0)&amp;""</f>
        <v>Does a physical barrier fully enclose the physical space, preventing unauthorized physical contact with any of your devices?*</v>
      </c>
      <c r="D140" s="293" t="str">
        <f>VLOOKUP($A140,Questions!$A$3:$L$333,11,0)&amp;""</f>
        <v/>
      </c>
      <c r="E140" s="293" t="str">
        <f>VLOOKUP($A140,Questions!$A$3:$L$333,12,0)&amp;""</f>
        <v>Infrastructure</v>
      </c>
      <c r="F140" s="293" t="str">
        <f>VLOOKUP($A140,'Institution Evaluation'!$A$56:$K$346,3,0)&amp;""</f>
        <v>Yes</v>
      </c>
      <c r="G140" s="293" t="str">
        <f>VLOOKUP($A140,'Institution Evaluation'!$A$56:$K$346,7,0)&amp;""</f>
        <v>Yes</v>
      </c>
      <c r="H140" s="293" t="str">
        <f>VLOOKUP($A140,'Institution Evaluation'!$A$56:$K$346,8,0)&amp;""</f>
        <v/>
      </c>
      <c r="I140" s="293" t="str">
        <f>VLOOKUP($A140,'Institution Evaluation'!$A$56:$K$346,9,0)&amp;""</f>
        <v>Critical Importance</v>
      </c>
      <c r="J140" s="293" t="str">
        <f>VLOOKUP($A140,'Institution Evaluation'!$A$56:$K$346,10,0)&amp;""</f>
        <v/>
      </c>
      <c r="K140" s="293">
        <f t="shared" si="29"/>
        <v>20</v>
      </c>
      <c r="L140" s="263">
        <f>IF(OR($E140="Not Scored",$F140=""),"N/A",IF(AND($D140='Auto Responses'!$J$27,$H140=""),"N/A",IF(AND($D140='Auto Responses'!$J$27,$H140='Auto Responses'!$J$7),1,IF(AND($D140='Auto Responses'!$J$27,$H140='Auto Responses'!$J$8),0,IF(OR(AND($F140=$G140,$H140=""),$H140='Auto Responses'!$J$7),1,0)))))</f>
        <v>1</v>
      </c>
      <c r="M140" s="293" t="str">
        <f>VLOOKUP($A140,'Institution Evaluation'!$A$56:$K$346,11,0)&amp;""</f>
        <v>FALSE</v>
      </c>
      <c r="N140" s="293">
        <f t="shared" si="30"/>
        <v>1</v>
      </c>
      <c r="O140" s="263">
        <f t="shared" si="38"/>
        <v>20</v>
      </c>
      <c r="P140" s="263">
        <f t="shared" si="31"/>
        <v>20</v>
      </c>
      <c r="Q140" s="263">
        <f t="shared" si="32"/>
        <v>0</v>
      </c>
      <c r="R140" s="263">
        <f t="shared" si="36"/>
        <v>0</v>
      </c>
      <c r="S140" s="263">
        <f t="shared" si="33"/>
        <v>0</v>
      </c>
      <c r="T140" s="263">
        <f t="shared" si="34"/>
        <v>1</v>
      </c>
      <c r="U140" s="263">
        <f t="shared" si="37"/>
        <v>43</v>
      </c>
      <c r="V140" s="263">
        <f t="shared" si="35"/>
        <v>43</v>
      </c>
    </row>
    <row r="141" spans="1:22" ht="56.95" customHeight="1" x14ac:dyDescent="0.25">
      <c r="A141" s="293" t="str">
        <f>Questions!$A141</f>
        <v>DCTR-07</v>
      </c>
      <c r="B141" s="293" t="str">
        <f t="shared" si="28"/>
        <v>DCTR</v>
      </c>
      <c r="C141" s="293" t="str">
        <f>VLOOKUP($A141,Questions!$A$3:$L$333,2,0)&amp;""</f>
        <v>Are your primary and secondary data centers geographically diverse?</v>
      </c>
      <c r="D141" s="293" t="str">
        <f>VLOOKUP($A141,Questions!$A$3:$L$333,11,0)&amp;""</f>
        <v/>
      </c>
      <c r="E141" s="293" t="str">
        <f>VLOOKUP($A141,Questions!$A$3:$L$333,12,0)&amp;""</f>
        <v>Infrastructure</v>
      </c>
      <c r="F141" s="293" t="str">
        <f>VLOOKUP($A141,'Institution Evaluation'!$A$56:$K$346,3,0)&amp;""</f>
        <v>Yes</v>
      </c>
      <c r="G141" s="293" t="str">
        <f>VLOOKUP($A141,'Institution Evaluation'!$A$56:$K$346,7,0)&amp;""</f>
        <v>Yes</v>
      </c>
      <c r="H141" s="293" t="str">
        <f>VLOOKUP($A141,'Institution Evaluation'!$A$56:$K$346,8,0)&amp;""</f>
        <v/>
      </c>
      <c r="I141" s="293" t="str">
        <f>VLOOKUP($A141,'Institution Evaluation'!$A$56:$K$346,9,0)&amp;""</f>
        <v>Standard Importance</v>
      </c>
      <c r="J141" s="293" t="str">
        <f>VLOOKUP($A141,'Institution Evaluation'!$A$56:$K$346,10,0)&amp;""</f>
        <v/>
      </c>
      <c r="K141" s="293">
        <f t="shared" si="29"/>
        <v>10</v>
      </c>
      <c r="L141" s="263">
        <f>IF(OR($E141="Not Scored",$F141=""),"N/A",IF(AND($D141='Auto Responses'!$J$27,$H141=""),"N/A",IF(AND($D141='Auto Responses'!$J$27,$H141='Auto Responses'!$J$7),1,IF(AND($D141='Auto Responses'!$J$27,$H141='Auto Responses'!$J$8),0,IF(OR(AND($F141=$G141,$H141=""),$H141='Auto Responses'!$J$7),1,0)))))</f>
        <v>1</v>
      </c>
      <c r="M141" s="293" t="str">
        <f>VLOOKUP($A141,'Institution Evaluation'!$A$56:$K$346,11,0)&amp;""</f>
        <v>FALSE</v>
      </c>
      <c r="N141" s="293">
        <f t="shared" si="30"/>
        <v>0</v>
      </c>
      <c r="O141" s="263">
        <f t="shared" si="38"/>
        <v>10</v>
      </c>
      <c r="P141" s="263">
        <f t="shared" si="31"/>
        <v>10</v>
      </c>
      <c r="Q141" s="263">
        <f t="shared" si="32"/>
        <v>0</v>
      </c>
      <c r="R141" s="263">
        <f t="shared" si="36"/>
        <v>0</v>
      </c>
      <c r="S141" s="263">
        <f t="shared" si="33"/>
        <v>0</v>
      </c>
      <c r="T141" s="263">
        <f t="shared" si="34"/>
        <v>0</v>
      </c>
      <c r="U141" s="263">
        <f t="shared" si="37"/>
        <v>43</v>
      </c>
      <c r="V141" s="263">
        <f t="shared" si="35"/>
        <v>0</v>
      </c>
    </row>
    <row r="142" spans="1:22" ht="56.95" customHeight="1" x14ac:dyDescent="0.25">
      <c r="A142" s="293" t="str">
        <f>Questions!$A142</f>
        <v>DCTR-08</v>
      </c>
      <c r="B142" s="293" t="str">
        <f t="shared" si="28"/>
        <v>DCTR</v>
      </c>
      <c r="C142" s="293" t="str">
        <f>VLOOKUP($A142,Questions!$A$3:$L$333,2,0)&amp;""</f>
        <v>Is the service hosted in a high-availability environment?</v>
      </c>
      <c r="D142" s="293" t="str">
        <f>VLOOKUP($A142,Questions!$A$3:$L$333,11,0)&amp;""</f>
        <v/>
      </c>
      <c r="E142" s="293" t="str">
        <f>VLOOKUP($A142,Questions!$A$3:$L$333,12,0)&amp;""</f>
        <v>Infrastructure</v>
      </c>
      <c r="F142" s="293" t="str">
        <f>VLOOKUP($A142,'Institution Evaluation'!$A$56:$K$346,3,0)&amp;""</f>
        <v>Yes</v>
      </c>
      <c r="G142" s="293" t="str">
        <f>VLOOKUP($A142,'Institution Evaluation'!$A$56:$K$346,7,0)&amp;""</f>
        <v>Yes</v>
      </c>
      <c r="H142" s="293" t="str">
        <f>VLOOKUP($A142,'Institution Evaluation'!$A$56:$K$346,8,0)&amp;""</f>
        <v/>
      </c>
      <c r="I142" s="293" t="str">
        <f>VLOOKUP($A142,'Institution Evaluation'!$A$56:$K$346,9,0)&amp;""</f>
        <v>Standard Importance</v>
      </c>
      <c r="J142" s="293" t="str">
        <f>VLOOKUP($A142,'Institution Evaluation'!$A$56:$K$346,10,0)&amp;""</f>
        <v/>
      </c>
      <c r="K142" s="293">
        <f t="shared" si="29"/>
        <v>10</v>
      </c>
      <c r="L142" s="263">
        <f>IF(OR($E142="Not Scored",$F142=""),"N/A",IF(AND($D142='Auto Responses'!$J$27,$H142=""),"N/A",IF(AND($D142='Auto Responses'!$J$27,$H142='Auto Responses'!$J$7),1,IF(AND($D142='Auto Responses'!$J$27,$H142='Auto Responses'!$J$8),0,IF(OR(AND($F142=$G142,$H142=""),$H142='Auto Responses'!$J$7),1,0)))))</f>
        <v>1</v>
      </c>
      <c r="M142" s="293" t="str">
        <f>VLOOKUP($A142,'Institution Evaluation'!$A$56:$K$346,11,0)&amp;""</f>
        <v>FALSE</v>
      </c>
      <c r="N142" s="293">
        <f t="shared" si="30"/>
        <v>0</v>
      </c>
      <c r="O142" s="263">
        <f t="shared" si="38"/>
        <v>10</v>
      </c>
      <c r="P142" s="263">
        <f t="shared" si="31"/>
        <v>10</v>
      </c>
      <c r="Q142" s="263">
        <f t="shared" si="32"/>
        <v>0</v>
      </c>
      <c r="R142" s="263">
        <f t="shared" si="36"/>
        <v>0</v>
      </c>
      <c r="S142" s="263">
        <f t="shared" si="33"/>
        <v>0</v>
      </c>
      <c r="T142" s="263">
        <f t="shared" si="34"/>
        <v>0</v>
      </c>
      <c r="U142" s="263">
        <f t="shared" si="37"/>
        <v>43</v>
      </c>
      <c r="V142" s="263">
        <f t="shared" si="35"/>
        <v>0</v>
      </c>
    </row>
    <row r="143" spans="1:22" ht="56.95" customHeight="1" x14ac:dyDescent="0.25">
      <c r="A143" s="293" t="str">
        <f>Questions!$A143</f>
        <v>DCTR-09</v>
      </c>
      <c r="B143" s="293" t="str">
        <f t="shared" si="28"/>
        <v>DCTR</v>
      </c>
      <c r="C143" s="293" t="str">
        <f>VLOOKUP($A143,Questions!$A$3:$L$333,2,0)&amp;""</f>
        <v>Is redundant power available for all data centers where institutional data will reside?</v>
      </c>
      <c r="D143" s="293" t="str">
        <f>VLOOKUP($A143,Questions!$A$3:$L$333,11,0)&amp;""</f>
        <v/>
      </c>
      <c r="E143" s="293" t="str">
        <f>VLOOKUP($A143,Questions!$A$3:$L$333,12,0)&amp;""</f>
        <v>Infrastructure</v>
      </c>
      <c r="F143" s="293" t="str">
        <f>VLOOKUP($A143,'Institution Evaluation'!$A$56:$K$346,3,0)&amp;""</f>
        <v>Yes</v>
      </c>
      <c r="G143" s="293" t="str">
        <f>VLOOKUP($A143,'Institution Evaluation'!$A$56:$K$346,7,0)&amp;""</f>
        <v>Yes</v>
      </c>
      <c r="H143" s="293" t="str">
        <f>VLOOKUP($A143,'Institution Evaluation'!$A$56:$K$346,8,0)&amp;""</f>
        <v/>
      </c>
      <c r="I143" s="293" t="str">
        <f>VLOOKUP($A143,'Institution Evaluation'!$A$56:$K$346,9,0)&amp;""</f>
        <v>Standard Importance</v>
      </c>
      <c r="J143" s="293" t="str">
        <f>VLOOKUP($A143,'Institution Evaluation'!$A$56:$K$346,10,0)&amp;""</f>
        <v/>
      </c>
      <c r="K143" s="293">
        <f t="shared" si="29"/>
        <v>10</v>
      </c>
      <c r="L143" s="263">
        <f>IF(OR($E143="Not Scored",$F143=""),"N/A",IF(AND($D143='Auto Responses'!$J$27,$H143=""),"N/A",IF(AND($D143='Auto Responses'!$J$27,$H143='Auto Responses'!$J$7),1,IF(AND($D143='Auto Responses'!$J$27,$H143='Auto Responses'!$J$8),0,IF(OR(AND($F143=$G143,$H143=""),$H143='Auto Responses'!$J$7),1,0)))))</f>
        <v>1</v>
      </c>
      <c r="M143" s="293" t="str">
        <f>VLOOKUP($A143,'Institution Evaluation'!$A$56:$K$346,11,0)&amp;""</f>
        <v>FALSE</v>
      </c>
      <c r="N143" s="293">
        <f t="shared" si="30"/>
        <v>0</v>
      </c>
      <c r="O143" s="263">
        <f t="shared" si="38"/>
        <v>10</v>
      </c>
      <c r="P143" s="263">
        <f t="shared" si="31"/>
        <v>10</v>
      </c>
      <c r="Q143" s="263">
        <f t="shared" si="32"/>
        <v>0</v>
      </c>
      <c r="R143" s="263">
        <f t="shared" si="36"/>
        <v>0</v>
      </c>
      <c r="S143" s="263">
        <f t="shared" si="33"/>
        <v>0</v>
      </c>
      <c r="T143" s="263">
        <f t="shared" si="34"/>
        <v>0</v>
      </c>
      <c r="U143" s="263">
        <f t="shared" si="37"/>
        <v>43</v>
      </c>
      <c r="V143" s="263">
        <f t="shared" si="35"/>
        <v>0</v>
      </c>
    </row>
    <row r="144" spans="1:22" ht="56.95" customHeight="1" x14ac:dyDescent="0.25">
      <c r="A144" s="293" t="str">
        <f>Questions!$A144</f>
        <v>DCTR-10</v>
      </c>
      <c r="B144" s="293" t="str">
        <f t="shared" si="28"/>
        <v>DCTR</v>
      </c>
      <c r="C144" s="293" t="str">
        <f>VLOOKUP($A144,Questions!$A$3:$L$333,2,0)&amp;""</f>
        <v>Are redundant power strategies tested?*</v>
      </c>
      <c r="D144" s="293" t="str">
        <f>VLOOKUP($A144,Questions!$A$3:$L$333,11,0)&amp;""</f>
        <v/>
      </c>
      <c r="E144" s="293" t="str">
        <f>VLOOKUP($A144,Questions!$A$3:$L$333,12,0)&amp;""</f>
        <v>Infrastructure</v>
      </c>
      <c r="F144" s="293" t="str">
        <f>VLOOKUP($A144,'Institution Evaluation'!$A$56:$K$346,3,0)&amp;""</f>
        <v>N/A</v>
      </c>
      <c r="G144" s="293" t="str">
        <f>VLOOKUP($A144,'Institution Evaluation'!$A$56:$K$346,7,0)&amp;""</f>
        <v>Yes</v>
      </c>
      <c r="H144" s="293" t="str">
        <f>VLOOKUP($A144,'Institution Evaluation'!$A$56:$K$346,8,0)&amp;""</f>
        <v/>
      </c>
      <c r="I144" s="293" t="str">
        <f>VLOOKUP($A144,'Institution Evaluation'!$A$56:$K$346,9,0)&amp;""</f>
        <v>Critical Importance</v>
      </c>
      <c r="J144" s="293" t="str">
        <f>VLOOKUP($A144,'Institution Evaluation'!$A$56:$K$346,10,0)&amp;""</f>
        <v/>
      </c>
      <c r="K144" s="293">
        <f t="shared" si="29"/>
        <v>20</v>
      </c>
      <c r="L144" s="263">
        <f>IF(OR($E144="Not Scored",$F144=""),"N/A",IF(AND($D144='Auto Responses'!$J$27,$H144=""),"N/A",IF(AND($D144='Auto Responses'!$J$27,$H144='Auto Responses'!$J$7),1,IF(AND($D144='Auto Responses'!$J$27,$H144='Auto Responses'!$J$8),0,IF(OR(AND($F144=$G144,$H144=""),$H144='Auto Responses'!$J$7),1,0)))))</f>
        <v>0</v>
      </c>
      <c r="M144" s="293" t="str">
        <f>VLOOKUP($A144,'Institution Evaluation'!$A$56:$K$346,11,0)&amp;""</f>
        <v>FALSE</v>
      </c>
      <c r="N144" s="293">
        <f t="shared" si="30"/>
        <v>1</v>
      </c>
      <c r="O144" s="263" t="str">
        <f t="shared" si="38"/>
        <v>N/A</v>
      </c>
      <c r="P144" s="263" t="str">
        <f t="shared" si="31"/>
        <v>N/A</v>
      </c>
      <c r="Q144" s="263">
        <f t="shared" si="32"/>
        <v>0</v>
      </c>
      <c r="R144" s="263">
        <f t="shared" si="36"/>
        <v>0</v>
      </c>
      <c r="S144" s="263">
        <f t="shared" si="33"/>
        <v>0</v>
      </c>
      <c r="T144" s="263">
        <f t="shared" si="34"/>
        <v>1</v>
      </c>
      <c r="U144" s="263">
        <f t="shared" si="37"/>
        <v>44</v>
      </c>
      <c r="V144" s="263">
        <f t="shared" si="35"/>
        <v>44</v>
      </c>
    </row>
    <row r="145" spans="1:22" ht="56.95" customHeight="1" x14ac:dyDescent="0.25">
      <c r="A145" s="293" t="str">
        <f>Questions!$A145</f>
        <v>DCTR-11</v>
      </c>
      <c r="B145" s="293" t="str">
        <f t="shared" si="28"/>
        <v>DCTR</v>
      </c>
      <c r="C145" s="293" t="str">
        <f>VLOOKUP($A145,Questions!$A$3:$L$333,2,0)&amp;""</f>
        <v>Does the center where the data will reside have cooling and fire-suppression systems that are active and regularly tested?</v>
      </c>
      <c r="D145" s="293" t="str">
        <f>VLOOKUP($A145,Questions!$A$3:$L$333,11,0)&amp;""</f>
        <v/>
      </c>
      <c r="E145" s="293" t="str">
        <f>VLOOKUP($A145,Questions!$A$3:$L$333,12,0)&amp;""</f>
        <v>Infrastructure</v>
      </c>
      <c r="F145" s="293" t="str">
        <f>VLOOKUP($A145,'Institution Evaluation'!$A$56:$K$346,3,0)&amp;""</f>
        <v/>
      </c>
      <c r="G145" s="293" t="str">
        <f>VLOOKUP($A145,'Institution Evaluation'!$A$56:$K$346,7,0)&amp;""</f>
        <v>Yes</v>
      </c>
      <c r="H145" s="293" t="str">
        <f>VLOOKUP($A145,'Institution Evaluation'!$A$56:$K$346,8,0)&amp;""</f>
        <v/>
      </c>
      <c r="I145" s="293" t="str">
        <f>VLOOKUP($A145,'Institution Evaluation'!$A$56:$K$346,9,0)&amp;""</f>
        <v>Standard Importance</v>
      </c>
      <c r="J145" s="293" t="str">
        <f>VLOOKUP($A145,'Institution Evaluation'!$A$56:$K$346,10,0)&amp;""</f>
        <v/>
      </c>
      <c r="K145" s="293">
        <f t="shared" si="29"/>
        <v>10</v>
      </c>
      <c r="L145" s="263" t="str">
        <f>IF(OR($E145="Not Scored",$F145=""),"N/A",IF(AND($D145='Auto Responses'!$J$27,$H145=""),"N/A",IF(AND($D145='Auto Responses'!$J$27,$H145='Auto Responses'!$J$7),1,IF(AND($D145='Auto Responses'!$J$27,$H145='Auto Responses'!$J$8),0,IF(OR(AND($F145=$G145,$H145=""),$H145='Auto Responses'!$J$7),1,0)))))</f>
        <v>N/A</v>
      </c>
      <c r="M145" s="293" t="str">
        <f>VLOOKUP($A145,'Institution Evaluation'!$A$56:$K$346,11,0)&amp;""</f>
        <v>FALSE</v>
      </c>
      <c r="N145" s="293">
        <f t="shared" si="30"/>
        <v>0</v>
      </c>
      <c r="O145" s="263" t="str">
        <f t="shared" si="38"/>
        <v>N/A</v>
      </c>
      <c r="P145" s="263" t="str">
        <f t="shared" si="31"/>
        <v>N/A</v>
      </c>
      <c r="Q145" s="263">
        <f t="shared" si="32"/>
        <v>0</v>
      </c>
      <c r="R145" s="263">
        <f t="shared" si="36"/>
        <v>0</v>
      </c>
      <c r="S145" s="263">
        <f t="shared" si="33"/>
        <v>0</v>
      </c>
      <c r="T145" s="263">
        <f t="shared" si="34"/>
        <v>0</v>
      </c>
      <c r="U145" s="263">
        <f t="shared" si="37"/>
        <v>44</v>
      </c>
      <c r="V145" s="263">
        <f t="shared" si="35"/>
        <v>0</v>
      </c>
    </row>
    <row r="146" spans="1:22" ht="56.95" customHeight="1" x14ac:dyDescent="0.25">
      <c r="A146" s="293" t="str">
        <f>Questions!$A146</f>
        <v>DCTR-12</v>
      </c>
      <c r="B146" s="293" t="str">
        <f t="shared" si="28"/>
        <v>DCTR</v>
      </c>
      <c r="C146" s="293" t="str">
        <f>VLOOKUP($A146,Questions!$A$3:$L$333,2,0)&amp;""</f>
        <v>Do you have Internet Service Provider (ISP) redundancy?</v>
      </c>
      <c r="D146" s="293" t="str">
        <f>VLOOKUP($A146,Questions!$A$3:$L$333,11,0)&amp;""</f>
        <v/>
      </c>
      <c r="E146" s="293" t="str">
        <f>VLOOKUP($A146,Questions!$A$3:$L$333,12,0)&amp;""</f>
        <v>Infrastructure</v>
      </c>
      <c r="F146" s="293" t="str">
        <f>VLOOKUP($A146,'Institution Evaluation'!$A$56:$K$346,3,0)&amp;""</f>
        <v>N/A</v>
      </c>
      <c r="G146" s="293" t="str">
        <f>VLOOKUP($A146,'Institution Evaluation'!$A$56:$K$346,7,0)&amp;""</f>
        <v>Yes</v>
      </c>
      <c r="H146" s="293" t="str">
        <f>VLOOKUP($A146,'Institution Evaluation'!$A$56:$K$346,8,0)&amp;""</f>
        <v/>
      </c>
      <c r="I146" s="293" t="str">
        <f>VLOOKUP($A146,'Institution Evaluation'!$A$56:$K$346,9,0)&amp;""</f>
        <v>Standard Importance</v>
      </c>
      <c r="J146" s="293" t="str">
        <f>VLOOKUP($A146,'Institution Evaluation'!$A$56:$K$346,10,0)&amp;""</f>
        <v/>
      </c>
      <c r="K146" s="293">
        <f t="shared" si="29"/>
        <v>10</v>
      </c>
      <c r="L146" s="263">
        <f>IF(OR($E146="Not Scored",$F146=""),"N/A",IF(AND($D146='Auto Responses'!$J$27,$H146=""),"N/A",IF(AND($D146='Auto Responses'!$J$27,$H146='Auto Responses'!$J$7),1,IF(AND($D146='Auto Responses'!$J$27,$H146='Auto Responses'!$J$8),0,IF(OR(AND($F146=$G146,$H146=""),$H146='Auto Responses'!$J$7),1,0)))))</f>
        <v>0</v>
      </c>
      <c r="M146" s="293" t="str">
        <f>VLOOKUP($A146,'Institution Evaluation'!$A$56:$K$346,11,0)&amp;""</f>
        <v>FALSE</v>
      </c>
      <c r="N146" s="293">
        <f t="shared" si="30"/>
        <v>0</v>
      </c>
      <c r="O146" s="263" t="str">
        <f t="shared" si="38"/>
        <v>N/A</v>
      </c>
      <c r="P146" s="263" t="str">
        <f t="shared" si="31"/>
        <v>N/A</v>
      </c>
      <c r="Q146" s="263">
        <f t="shared" si="32"/>
        <v>0</v>
      </c>
      <c r="R146" s="263">
        <f t="shared" si="36"/>
        <v>0</v>
      </c>
      <c r="S146" s="263">
        <f t="shared" si="33"/>
        <v>0</v>
      </c>
      <c r="T146" s="263">
        <f t="shared" si="34"/>
        <v>0</v>
      </c>
      <c r="U146" s="263">
        <f t="shared" si="37"/>
        <v>44</v>
      </c>
      <c r="V146" s="263">
        <f t="shared" si="35"/>
        <v>0</v>
      </c>
    </row>
    <row r="147" spans="1:22" ht="56.95" customHeight="1" x14ac:dyDescent="0.25">
      <c r="A147" s="293" t="str">
        <f>Questions!$A147</f>
        <v>DCTR-13</v>
      </c>
      <c r="B147" s="293" t="str">
        <f t="shared" si="28"/>
        <v>DCTR</v>
      </c>
      <c r="C147" s="293" t="str">
        <f>VLOOKUP($A147,Questions!$A$3:$L$333,2,0)&amp;""</f>
        <v>Does every data center where the institution's data will reside have multiple telephone company or network provider entrances to the facility?</v>
      </c>
      <c r="D147" s="293" t="str">
        <f>VLOOKUP($A147,Questions!$A$3:$L$333,11,0)&amp;""</f>
        <v/>
      </c>
      <c r="E147" s="293" t="str">
        <f>VLOOKUP($A147,Questions!$A$3:$L$333,12,0)&amp;""</f>
        <v>Infrastructure</v>
      </c>
      <c r="F147" s="293" t="str">
        <f>VLOOKUP($A147,'Institution Evaluation'!$A$56:$K$346,3,0)&amp;""</f>
        <v>N/A</v>
      </c>
      <c r="G147" s="293" t="str">
        <f>VLOOKUP($A147,'Institution Evaluation'!$A$56:$K$346,7,0)&amp;""</f>
        <v>Yes</v>
      </c>
      <c r="H147" s="293" t="str">
        <f>VLOOKUP($A147,'Institution Evaluation'!$A$56:$K$346,8,0)&amp;""</f>
        <v/>
      </c>
      <c r="I147" s="293" t="str">
        <f>VLOOKUP($A147,'Institution Evaluation'!$A$56:$K$346,9,0)&amp;""</f>
        <v>Standard Importance</v>
      </c>
      <c r="J147" s="293" t="str">
        <f>VLOOKUP($A147,'Institution Evaluation'!$A$56:$K$346,10,0)&amp;""</f>
        <v/>
      </c>
      <c r="K147" s="293">
        <f t="shared" si="29"/>
        <v>10</v>
      </c>
      <c r="L147" s="263">
        <f>IF(OR($E147="Not Scored",$F147=""),"N/A",IF(AND($D147='Auto Responses'!$J$27,$H147=""),"N/A",IF(AND($D147='Auto Responses'!$J$27,$H147='Auto Responses'!$J$7),1,IF(AND($D147='Auto Responses'!$J$27,$H147='Auto Responses'!$J$8),0,IF(OR(AND($F147=$G147,$H147=""),$H147='Auto Responses'!$J$7),1,0)))))</f>
        <v>0</v>
      </c>
      <c r="M147" s="293" t="str">
        <f>VLOOKUP($A147,'Institution Evaluation'!$A$56:$K$346,11,0)&amp;""</f>
        <v>FALSE</v>
      </c>
      <c r="N147" s="293">
        <f t="shared" si="30"/>
        <v>0</v>
      </c>
      <c r="O147" s="263" t="str">
        <f t="shared" si="38"/>
        <v>N/A</v>
      </c>
      <c r="P147" s="263" t="str">
        <f t="shared" si="31"/>
        <v>N/A</v>
      </c>
      <c r="Q147" s="263">
        <f t="shared" si="32"/>
        <v>0</v>
      </c>
      <c r="R147" s="263">
        <f t="shared" si="36"/>
        <v>0</v>
      </c>
      <c r="S147" s="263">
        <f t="shared" si="33"/>
        <v>0</v>
      </c>
      <c r="T147" s="263">
        <f t="shared" si="34"/>
        <v>0</v>
      </c>
      <c r="U147" s="263">
        <f t="shared" si="37"/>
        <v>44</v>
      </c>
      <c r="V147" s="263">
        <f t="shared" si="35"/>
        <v>0</v>
      </c>
    </row>
    <row r="148" spans="1:22" ht="56.95" customHeight="1" x14ac:dyDescent="0.25">
      <c r="A148" s="293" t="str">
        <f>Questions!$A148</f>
        <v>DCTR-14</v>
      </c>
      <c r="B148" s="293" t="str">
        <f t="shared" si="28"/>
        <v>DCTR</v>
      </c>
      <c r="C148" s="293" t="str">
        <f>VLOOKUP($A148,Questions!$A$3:$L$333,2,0)&amp;""</f>
        <v>Do you require multifactor authentication for all administrative accounts in your environment?</v>
      </c>
      <c r="D148" s="293" t="str">
        <f>VLOOKUP($A148,Questions!$A$3:$L$333,11,0)&amp;""</f>
        <v/>
      </c>
      <c r="E148" s="293" t="str">
        <f>VLOOKUP($A148,Questions!$A$3:$L$333,12,0)&amp;""</f>
        <v>Infrastructure</v>
      </c>
      <c r="F148" s="293" t="str">
        <f>VLOOKUP($A148,'Institution Evaluation'!$A$56:$K$346,3,0)&amp;""</f>
        <v>Yes</v>
      </c>
      <c r="G148" s="293" t="str">
        <f>VLOOKUP($A148,'Institution Evaluation'!$A$56:$K$346,7,0)&amp;""</f>
        <v>Yes</v>
      </c>
      <c r="H148" s="293" t="str">
        <f>VLOOKUP($A148,'Institution Evaluation'!$A$56:$K$346,8,0)&amp;""</f>
        <v/>
      </c>
      <c r="I148" s="293" t="str">
        <f>VLOOKUP($A148,'Institution Evaluation'!$A$56:$K$346,9,0)&amp;""</f>
        <v>Standard Importance</v>
      </c>
      <c r="J148" s="293" t="str">
        <f>VLOOKUP($A148,'Institution Evaluation'!$A$56:$K$346,10,0)&amp;""</f>
        <v/>
      </c>
      <c r="K148" s="293">
        <f t="shared" si="29"/>
        <v>10</v>
      </c>
      <c r="L148" s="263">
        <f>IF(OR($E148="Not Scored",$F148=""),"N/A",IF(AND($D148='Auto Responses'!$J$27,$H148=""),"N/A",IF(AND($D148='Auto Responses'!$J$27,$H148='Auto Responses'!$J$7),1,IF(AND($D148='Auto Responses'!$J$27,$H148='Auto Responses'!$J$8),0,IF(OR(AND($F148=$G148,$H148=""),$H148='Auto Responses'!$J$7),1,0)))))</f>
        <v>1</v>
      </c>
      <c r="M148" s="293" t="str">
        <f>VLOOKUP($A148,'Institution Evaluation'!$A$56:$K$346,11,0)&amp;""</f>
        <v>FALSE</v>
      </c>
      <c r="N148" s="293">
        <f t="shared" si="30"/>
        <v>0</v>
      </c>
      <c r="O148" s="263">
        <f t="shared" si="38"/>
        <v>10</v>
      </c>
      <c r="P148" s="263">
        <f t="shared" si="31"/>
        <v>10</v>
      </c>
      <c r="Q148" s="263">
        <f t="shared" si="32"/>
        <v>0</v>
      </c>
      <c r="R148" s="263">
        <f t="shared" si="36"/>
        <v>0</v>
      </c>
      <c r="S148" s="263">
        <f t="shared" si="33"/>
        <v>0</v>
      </c>
      <c r="T148" s="263">
        <f t="shared" si="34"/>
        <v>0</v>
      </c>
      <c r="U148" s="263">
        <f t="shared" si="37"/>
        <v>44</v>
      </c>
      <c r="V148" s="263">
        <f t="shared" si="35"/>
        <v>0</v>
      </c>
    </row>
    <row r="149" spans="1:22" ht="56.95" customHeight="1" x14ac:dyDescent="0.25">
      <c r="A149" s="293" t="str">
        <f>Questions!$A149</f>
        <v>DCTR-15</v>
      </c>
      <c r="B149" s="293" t="str">
        <f t="shared" si="28"/>
        <v>DCTR</v>
      </c>
      <c r="C149" s="293" t="str">
        <f>VLOOKUP($A149,Questions!$A$3:$L$333,2,0)&amp;""</f>
        <v>Are you using your cloud provider's available hardening tools or pre-hardened images?</v>
      </c>
      <c r="D149" s="293" t="str">
        <f>VLOOKUP($A149,Questions!$A$3:$L$333,11,0)&amp;""</f>
        <v/>
      </c>
      <c r="E149" s="293" t="str">
        <f>VLOOKUP($A149,Questions!$A$3:$L$333,12,0)&amp;""</f>
        <v>Infrastructure</v>
      </c>
      <c r="F149" s="293" t="str">
        <f>VLOOKUP($A149,'Institution Evaluation'!$A$56:$K$346,3,0)&amp;""</f>
        <v>Yes</v>
      </c>
      <c r="G149" s="293" t="str">
        <f>VLOOKUP($A149,'Institution Evaluation'!$A$56:$K$346,7,0)&amp;""</f>
        <v>Yes</v>
      </c>
      <c r="H149" s="293" t="str">
        <f>VLOOKUP($A149,'Institution Evaluation'!$A$56:$K$346,8,0)&amp;""</f>
        <v/>
      </c>
      <c r="I149" s="293" t="str">
        <f>VLOOKUP($A149,'Institution Evaluation'!$A$56:$K$346,9,0)&amp;""</f>
        <v>Standard Importance</v>
      </c>
      <c r="J149" s="293" t="str">
        <f>VLOOKUP($A149,'Institution Evaluation'!$A$56:$K$346,10,0)&amp;""</f>
        <v/>
      </c>
      <c r="K149" s="293">
        <f t="shared" si="29"/>
        <v>10</v>
      </c>
      <c r="L149" s="263">
        <f>IF(OR($E149="Not Scored",$F149=""),"N/A",IF(AND($D149='Auto Responses'!$J$27,$H149=""),"N/A",IF(AND($D149='Auto Responses'!$J$27,$H149='Auto Responses'!$J$7),1,IF(AND($D149='Auto Responses'!$J$27,$H149='Auto Responses'!$J$8),0,IF(OR(AND($F149=$G149,$H149=""),$H149='Auto Responses'!$J$7),1,0)))))</f>
        <v>1</v>
      </c>
      <c r="M149" s="293" t="str">
        <f>VLOOKUP($A149,'Institution Evaluation'!$A$56:$K$346,11,0)&amp;""</f>
        <v>FALSE</v>
      </c>
      <c r="N149" s="293">
        <f t="shared" si="30"/>
        <v>0</v>
      </c>
      <c r="O149" s="263">
        <f t="shared" si="38"/>
        <v>10</v>
      </c>
      <c r="P149" s="263">
        <f t="shared" si="31"/>
        <v>10</v>
      </c>
      <c r="Q149" s="263">
        <f t="shared" si="32"/>
        <v>0</v>
      </c>
      <c r="R149" s="263">
        <f t="shared" si="36"/>
        <v>0</v>
      </c>
      <c r="S149" s="263">
        <f t="shared" si="33"/>
        <v>0</v>
      </c>
      <c r="T149" s="263">
        <f t="shared" si="34"/>
        <v>0</v>
      </c>
      <c r="U149" s="263">
        <f t="shared" si="37"/>
        <v>44</v>
      </c>
      <c r="V149" s="263">
        <f t="shared" si="35"/>
        <v>0</v>
      </c>
    </row>
    <row r="150" spans="1:22" ht="56.95" customHeight="1" x14ac:dyDescent="0.25">
      <c r="A150" s="293" t="str">
        <f>Questions!$A150</f>
        <v>DCTR-16</v>
      </c>
      <c r="B150" s="293" t="str">
        <f t="shared" si="28"/>
        <v>DCTR</v>
      </c>
      <c r="C150" s="293" t="str">
        <f>VLOOKUP($A150,Questions!$A$3:$L$333,2,0)&amp;""</f>
        <v>Does your cloud solution provider have access to your encryption keys?</v>
      </c>
      <c r="D150" s="293" t="str">
        <f>VLOOKUP($A150,Questions!$A$3:$L$333,11,0)&amp;""</f>
        <v/>
      </c>
      <c r="E150" s="293" t="str">
        <f>VLOOKUP($A150,Questions!$A$3:$L$333,12,0)&amp;""</f>
        <v>Infrastructure</v>
      </c>
      <c r="F150" s="293" t="str">
        <f>VLOOKUP($A150,'Institution Evaluation'!$A$56:$K$346,3,0)&amp;""</f>
        <v>No</v>
      </c>
      <c r="G150" s="293" t="str">
        <f>VLOOKUP($A150,'Institution Evaluation'!$A$56:$K$346,7,0)&amp;""</f>
        <v>No</v>
      </c>
      <c r="H150" s="293" t="str">
        <f>VLOOKUP($A150,'Institution Evaluation'!$A$56:$K$346,8,0)&amp;""</f>
        <v/>
      </c>
      <c r="I150" s="293" t="str">
        <f>VLOOKUP($A150,'Institution Evaluation'!$A$56:$K$346,9,0)&amp;""</f>
        <v>Standard Importance</v>
      </c>
      <c r="J150" s="293" t="str">
        <f>VLOOKUP($A150,'Institution Evaluation'!$A$56:$K$346,10,0)&amp;""</f>
        <v/>
      </c>
      <c r="K150" s="293">
        <f t="shared" si="29"/>
        <v>10</v>
      </c>
      <c r="L150" s="263">
        <f>IF(OR($E150="Not Scored",$F150=""),"N/A",IF(AND($D150='Auto Responses'!$J$27,$H150=""),"N/A",IF(AND($D150='Auto Responses'!$J$27,$H150='Auto Responses'!$J$7),1,IF(AND($D150='Auto Responses'!$J$27,$H150='Auto Responses'!$J$8),0,IF(OR(AND($F150=$G150,$H150=""),$H150='Auto Responses'!$J$7),1,0)))))</f>
        <v>1</v>
      </c>
      <c r="M150" s="293" t="str">
        <f>VLOOKUP($A150,'Institution Evaluation'!$A$56:$K$346,11,0)&amp;""</f>
        <v>FALSE</v>
      </c>
      <c r="N150" s="293">
        <f t="shared" si="30"/>
        <v>0</v>
      </c>
      <c r="O150" s="263">
        <f t="shared" si="38"/>
        <v>10</v>
      </c>
      <c r="P150" s="263">
        <f t="shared" si="31"/>
        <v>10</v>
      </c>
      <c r="Q150" s="263">
        <f t="shared" si="32"/>
        <v>0</v>
      </c>
      <c r="R150" s="263">
        <f t="shared" si="36"/>
        <v>0</v>
      </c>
      <c r="S150" s="263">
        <f t="shared" si="33"/>
        <v>0</v>
      </c>
      <c r="T150" s="263">
        <f t="shared" si="34"/>
        <v>0</v>
      </c>
      <c r="U150" s="263">
        <f t="shared" si="37"/>
        <v>44</v>
      </c>
      <c r="V150" s="263">
        <f t="shared" si="35"/>
        <v>0</v>
      </c>
    </row>
    <row r="151" spans="1:22" ht="56.95" customHeight="1" x14ac:dyDescent="0.25">
      <c r="A151" s="293" t="str">
        <f>Questions!$A151</f>
        <v>FIDP-01</v>
      </c>
      <c r="B151" s="293" t="str">
        <f t="shared" si="28"/>
        <v>FIDP</v>
      </c>
      <c r="C151" s="293" t="str">
        <f>VLOOKUP($A151,Questions!$A$3:$L$333,2,0)&amp;""</f>
        <v>Are you utilizing a stateful packet inspection (SPI) firewall?*</v>
      </c>
      <c r="D151" s="293" t="str">
        <f>VLOOKUP($A151,Questions!$A$3:$L$333,11,0)&amp;""</f>
        <v/>
      </c>
      <c r="E151" s="293" t="str">
        <f>VLOOKUP($A151,Questions!$A$3:$L$333,12,0)&amp;""</f>
        <v>Infrastructure</v>
      </c>
      <c r="F151" s="293" t="str">
        <f>VLOOKUP($A151,'Institution Evaluation'!$A$56:$K$346,3,0)&amp;""</f>
        <v>Yes</v>
      </c>
      <c r="G151" s="293" t="str">
        <f>VLOOKUP($A151,'Institution Evaluation'!$A$56:$K$346,7,0)&amp;""</f>
        <v>Yes</v>
      </c>
      <c r="H151" s="293" t="str">
        <f>VLOOKUP($A151,'Institution Evaluation'!$A$56:$K$346,8,0)&amp;""</f>
        <v/>
      </c>
      <c r="I151" s="293" t="str">
        <f>VLOOKUP($A151,'Institution Evaluation'!$A$56:$K$346,9,0)&amp;""</f>
        <v>Critical Importance</v>
      </c>
      <c r="J151" s="293" t="str">
        <f>VLOOKUP($A151,'Institution Evaluation'!$A$56:$K$346,10,0)&amp;""</f>
        <v/>
      </c>
      <c r="K151" s="293">
        <f t="shared" si="29"/>
        <v>20</v>
      </c>
      <c r="L151" s="263">
        <f>IF($E151="Not Scored", "N/A",IF(AND($D151='Auto Responses'!$J$27,$H151=""),"N/A",IF(AND($D151='Auto Responses'!$J$27,$H151='Auto Responses'!$J$7),1,IF(AND($D151='Auto Responses'!$J$27,$H151='Auto Responses'!$J$8),0,IF(OR(AND($F151=$G151,$H151=""),$H151='Auto Responses'!$J$7),1,0)))))</f>
        <v>1</v>
      </c>
      <c r="M151" s="293" t="str">
        <f>VLOOKUP($A151,'Institution Evaluation'!$A$56:$K$346,11,0)&amp;""</f>
        <v>FALSE</v>
      </c>
      <c r="N151" s="293">
        <f t="shared" si="30"/>
        <v>1</v>
      </c>
      <c r="O151" s="263">
        <f t="shared" ref="O151:O161" si="39">IF(OR($F$17="No",$E151="Not Scored",$F151="N/A"),"N/A",IF($J151="",$K151,IF($J151="Minor Importance",5,IF($J151="Standard Importance",10,IF($J151="Critical Importance",20,0)))))</f>
        <v>20</v>
      </c>
      <c r="P151" s="263">
        <f t="shared" si="31"/>
        <v>20</v>
      </c>
      <c r="Q151" s="263">
        <f t="shared" si="32"/>
        <v>0</v>
      </c>
      <c r="R151" s="263">
        <f t="shared" si="36"/>
        <v>0</v>
      </c>
      <c r="S151" s="263">
        <f t="shared" si="33"/>
        <v>0</v>
      </c>
      <c r="T151" s="263">
        <f t="shared" si="34"/>
        <v>1</v>
      </c>
      <c r="U151" s="263">
        <f t="shared" si="37"/>
        <v>45</v>
      </c>
      <c r="V151" s="263">
        <f t="shared" si="35"/>
        <v>45</v>
      </c>
    </row>
    <row r="152" spans="1:22" ht="56.95" customHeight="1" x14ac:dyDescent="0.25">
      <c r="A152" s="293" t="str">
        <f>Questions!$A152</f>
        <v>FIDP-02</v>
      </c>
      <c r="B152" s="293" t="str">
        <f t="shared" si="28"/>
        <v>FIDP</v>
      </c>
      <c r="C152" s="293" t="str">
        <f>VLOOKUP($A152,Questions!$A$3:$L$333,2,0)&amp;""</f>
        <v>Do you have a documented policy for firewall change requests?*</v>
      </c>
      <c r="D152" s="293" t="str">
        <f>VLOOKUP($A152,Questions!$A$3:$L$333,11,0)&amp;""</f>
        <v/>
      </c>
      <c r="E152" s="293" t="str">
        <f>VLOOKUP($A152,Questions!$A$3:$L$333,12,0)&amp;""</f>
        <v>Infrastructure</v>
      </c>
      <c r="F152" s="293" t="str">
        <f>VLOOKUP($A152,'Institution Evaluation'!$A$56:$K$346,3,0)&amp;""</f>
        <v>Yes</v>
      </c>
      <c r="G152" s="293" t="str">
        <f>VLOOKUP($A152,'Institution Evaluation'!$A$56:$K$346,7,0)&amp;""</f>
        <v>Yes</v>
      </c>
      <c r="H152" s="293" t="str">
        <f>VLOOKUP($A152,'Institution Evaluation'!$A$56:$K$346,8,0)&amp;""</f>
        <v/>
      </c>
      <c r="I152" s="293" t="str">
        <f>VLOOKUP($A152,'Institution Evaluation'!$A$56:$K$346,9,0)&amp;""</f>
        <v>Critical Importance</v>
      </c>
      <c r="J152" s="293" t="str">
        <f>VLOOKUP($A152,'Institution Evaluation'!$A$56:$K$346,10,0)&amp;""</f>
        <v/>
      </c>
      <c r="K152" s="293">
        <f t="shared" si="29"/>
        <v>20</v>
      </c>
      <c r="L152" s="263">
        <f>IF($E152="Not Scored", "N/A",IF(AND($D152='Auto Responses'!$J$27,$H152=""),"N/A",IF(AND($D152='Auto Responses'!$J$27,$H152='Auto Responses'!$J$7),1,IF(AND($D152='Auto Responses'!$J$27,$H152='Auto Responses'!$J$8),0,IF(OR(AND($F152=$G152,$H152=""),$H152='Auto Responses'!$J$7),1,0)))))</f>
        <v>1</v>
      </c>
      <c r="M152" s="293" t="str">
        <f>VLOOKUP($A152,'Institution Evaluation'!$A$56:$K$346,11,0)&amp;""</f>
        <v>FALSE</v>
      </c>
      <c r="N152" s="293">
        <f t="shared" si="30"/>
        <v>1</v>
      </c>
      <c r="O152" s="263">
        <f t="shared" si="39"/>
        <v>20</v>
      </c>
      <c r="P152" s="263">
        <f t="shared" si="31"/>
        <v>20</v>
      </c>
      <c r="Q152" s="263">
        <f t="shared" si="32"/>
        <v>0</v>
      </c>
      <c r="R152" s="263">
        <f t="shared" si="36"/>
        <v>0</v>
      </c>
      <c r="S152" s="263">
        <f t="shared" si="33"/>
        <v>0</v>
      </c>
      <c r="T152" s="263">
        <f t="shared" si="34"/>
        <v>1</v>
      </c>
      <c r="U152" s="263">
        <f t="shared" si="37"/>
        <v>46</v>
      </c>
      <c r="V152" s="263">
        <f t="shared" si="35"/>
        <v>46</v>
      </c>
    </row>
    <row r="153" spans="1:22" ht="56.95" customHeight="1" x14ac:dyDescent="0.25">
      <c r="A153" s="293" t="str">
        <f>Questions!$A153</f>
        <v>FIDP-03</v>
      </c>
      <c r="B153" s="293" t="str">
        <f t="shared" si="28"/>
        <v>FIDP</v>
      </c>
      <c r="C153" s="293" t="str">
        <f>VLOOKUP($A153,Questions!$A$3:$L$333,2,0)&amp;""</f>
        <v>Have you implemented an intrusion detection system (network-based)?*</v>
      </c>
      <c r="D153" s="293" t="str">
        <f>VLOOKUP($A153,Questions!$A$3:$L$333,11,0)&amp;""</f>
        <v/>
      </c>
      <c r="E153" s="293" t="str">
        <f>VLOOKUP($A153,Questions!$A$3:$L$333,12,0)&amp;""</f>
        <v>Infrastructure</v>
      </c>
      <c r="F153" s="293" t="str">
        <f>VLOOKUP($A153,'Institution Evaluation'!$A$56:$K$346,3,0)&amp;""</f>
        <v>Yes</v>
      </c>
      <c r="G153" s="293" t="str">
        <f>VLOOKUP($A153,'Institution Evaluation'!$A$56:$K$346,7,0)&amp;""</f>
        <v>Yes</v>
      </c>
      <c r="H153" s="293" t="str">
        <f>VLOOKUP($A153,'Institution Evaluation'!$A$56:$K$346,8,0)&amp;""</f>
        <v/>
      </c>
      <c r="I153" s="293" t="str">
        <f>VLOOKUP($A153,'Institution Evaluation'!$A$56:$K$346,9,0)&amp;""</f>
        <v>Critical Importance</v>
      </c>
      <c r="J153" s="293" t="str">
        <f>VLOOKUP($A153,'Institution Evaluation'!$A$56:$K$346,10,0)&amp;""</f>
        <v/>
      </c>
      <c r="K153" s="293">
        <f t="shared" si="29"/>
        <v>20</v>
      </c>
      <c r="L153" s="263">
        <f>IF($E153="Not Scored", "N/A",IF(AND($D153='Auto Responses'!$J$27,$H153=""),"N/A",IF(AND($D153='Auto Responses'!$J$27,$H153='Auto Responses'!$J$7),1,IF(AND($D153='Auto Responses'!$J$27,$H153='Auto Responses'!$J$8),0,IF(OR(AND($F153=$G153,$H153=""),$H153='Auto Responses'!$J$7),1,0)))))</f>
        <v>1</v>
      </c>
      <c r="M153" s="293" t="str">
        <f>VLOOKUP($A153,'Institution Evaluation'!$A$56:$K$346,11,0)&amp;""</f>
        <v>FALSE</v>
      </c>
      <c r="N153" s="293">
        <f t="shared" si="30"/>
        <v>1</v>
      </c>
      <c r="O153" s="263">
        <f t="shared" si="39"/>
        <v>20</v>
      </c>
      <c r="P153" s="263">
        <f t="shared" si="31"/>
        <v>20</v>
      </c>
      <c r="Q153" s="263">
        <f t="shared" si="32"/>
        <v>0</v>
      </c>
      <c r="R153" s="263">
        <f t="shared" si="36"/>
        <v>0</v>
      </c>
      <c r="S153" s="263">
        <f t="shared" si="33"/>
        <v>0</v>
      </c>
      <c r="T153" s="263">
        <f t="shared" si="34"/>
        <v>1</v>
      </c>
      <c r="U153" s="263">
        <f t="shared" si="37"/>
        <v>47</v>
      </c>
      <c r="V153" s="263">
        <f t="shared" si="35"/>
        <v>47</v>
      </c>
    </row>
    <row r="154" spans="1:22" ht="56.95" customHeight="1" x14ac:dyDescent="0.25">
      <c r="A154" s="293" t="str">
        <f>Questions!$A154</f>
        <v>FIDP-04</v>
      </c>
      <c r="B154" s="293" t="str">
        <f t="shared" si="28"/>
        <v>FIDP</v>
      </c>
      <c r="C154" s="293" t="str">
        <f>VLOOKUP($A154,Questions!$A$3:$L$333,2,0)&amp;""</f>
        <v>Do you employ host-based intrusion detection?*</v>
      </c>
      <c r="D154" s="293" t="str">
        <f>VLOOKUP($A154,Questions!$A$3:$L$333,11,0)&amp;""</f>
        <v/>
      </c>
      <c r="E154" s="293" t="str">
        <f>VLOOKUP($A154,Questions!$A$3:$L$333,12,0)&amp;""</f>
        <v>Infrastructure</v>
      </c>
      <c r="F154" s="293" t="str">
        <f>VLOOKUP($A154,'Institution Evaluation'!$A$56:$K$346,3,0)&amp;""</f>
        <v>Yes</v>
      </c>
      <c r="G154" s="293" t="str">
        <f>VLOOKUP($A154,'Institution Evaluation'!$A$56:$K$346,7,0)&amp;""</f>
        <v>Yes</v>
      </c>
      <c r="H154" s="293" t="str">
        <f>VLOOKUP($A154,'Institution Evaluation'!$A$56:$K$346,8,0)&amp;""</f>
        <v/>
      </c>
      <c r="I154" s="293" t="str">
        <f>VLOOKUP($A154,'Institution Evaluation'!$A$56:$K$346,9,0)&amp;""</f>
        <v>Critical Importance</v>
      </c>
      <c r="J154" s="293" t="str">
        <f>VLOOKUP($A154,'Institution Evaluation'!$A$56:$K$346,10,0)&amp;""</f>
        <v/>
      </c>
      <c r="K154" s="293">
        <f t="shared" si="29"/>
        <v>20</v>
      </c>
      <c r="L154" s="263">
        <f>IF($E154="Not Scored", "N/A",IF(AND($D154='Auto Responses'!$J$27,$H154=""),"N/A",IF(AND($D154='Auto Responses'!$J$27,$H154='Auto Responses'!$J$7),1,IF(AND($D154='Auto Responses'!$J$27,$H154='Auto Responses'!$J$8),0,IF(OR(AND($F154=$G154,$H154=""),$H154='Auto Responses'!$J$7),1,0)))))</f>
        <v>1</v>
      </c>
      <c r="M154" s="293" t="str">
        <f>VLOOKUP($A154,'Institution Evaluation'!$A$56:$K$346,11,0)&amp;""</f>
        <v>FALSE</v>
      </c>
      <c r="N154" s="293">
        <f t="shared" si="30"/>
        <v>1</v>
      </c>
      <c r="O154" s="263">
        <f t="shared" si="39"/>
        <v>20</v>
      </c>
      <c r="P154" s="263">
        <f t="shared" si="31"/>
        <v>20</v>
      </c>
      <c r="Q154" s="263">
        <f t="shared" si="32"/>
        <v>0</v>
      </c>
      <c r="R154" s="263">
        <f t="shared" si="36"/>
        <v>0</v>
      </c>
      <c r="S154" s="263">
        <f t="shared" si="33"/>
        <v>0</v>
      </c>
      <c r="T154" s="263">
        <f t="shared" si="34"/>
        <v>1</v>
      </c>
      <c r="U154" s="263">
        <f t="shared" si="37"/>
        <v>48</v>
      </c>
      <c r="V154" s="263">
        <f t="shared" si="35"/>
        <v>48</v>
      </c>
    </row>
    <row r="155" spans="1:22" ht="56.95" customHeight="1" x14ac:dyDescent="0.25">
      <c r="A155" s="293" t="str">
        <f>Questions!$A155</f>
        <v>FIDP-05</v>
      </c>
      <c r="B155" s="293" t="str">
        <f t="shared" si="28"/>
        <v>FIDP</v>
      </c>
      <c r="C155" s="293" t="str">
        <f>VLOOKUP($A155,Questions!$A$3:$L$333,2,0)&amp;""</f>
        <v>Are audit logs available for all changes to the network, firewall, IDS, and IPS systems?*</v>
      </c>
      <c r="D155" s="293" t="str">
        <f>VLOOKUP($A155,Questions!$A$3:$L$333,11,0)&amp;""</f>
        <v/>
      </c>
      <c r="E155" s="293" t="str">
        <f>VLOOKUP($A155,Questions!$A$3:$L$333,12,0)&amp;""</f>
        <v>Infrastructure</v>
      </c>
      <c r="F155" s="293" t="str">
        <f>VLOOKUP($A155,'Institution Evaluation'!$A$56:$K$346,3,0)&amp;""</f>
        <v>Yes</v>
      </c>
      <c r="G155" s="293" t="str">
        <f>VLOOKUP($A155,'Institution Evaluation'!$A$56:$K$346,7,0)&amp;""</f>
        <v>Yes</v>
      </c>
      <c r="H155" s="293" t="str">
        <f>VLOOKUP($A155,'Institution Evaluation'!$A$56:$K$346,8,0)&amp;""</f>
        <v/>
      </c>
      <c r="I155" s="293" t="str">
        <f>VLOOKUP($A155,'Institution Evaluation'!$A$56:$K$346,9,0)&amp;""</f>
        <v>Critical Importance</v>
      </c>
      <c r="J155" s="293" t="str">
        <f>VLOOKUP($A155,'Institution Evaluation'!$A$56:$K$346,10,0)&amp;""</f>
        <v/>
      </c>
      <c r="K155" s="293">
        <f t="shared" si="29"/>
        <v>20</v>
      </c>
      <c r="L155" s="263">
        <f>IF($E155="Not Scored", "N/A",IF(AND($D155='Auto Responses'!$J$27,$H155=""),"N/A",IF(AND($D155='Auto Responses'!$J$27,$H155='Auto Responses'!$J$7),1,IF(AND($D155='Auto Responses'!$J$27,$H155='Auto Responses'!$J$8),0,IF(OR(AND($F155=$G155,$H155=""),$H155='Auto Responses'!$J$7),1,0)))))</f>
        <v>1</v>
      </c>
      <c r="M155" s="293" t="str">
        <f>VLOOKUP($A155,'Institution Evaluation'!$A$56:$K$346,11,0)&amp;""</f>
        <v>FALSE</v>
      </c>
      <c r="N155" s="293">
        <f t="shared" si="30"/>
        <v>1</v>
      </c>
      <c r="O155" s="263">
        <f t="shared" si="39"/>
        <v>20</v>
      </c>
      <c r="P155" s="263">
        <f t="shared" si="31"/>
        <v>20</v>
      </c>
      <c r="Q155" s="263">
        <f t="shared" si="32"/>
        <v>0</v>
      </c>
      <c r="R155" s="263">
        <f t="shared" si="36"/>
        <v>0</v>
      </c>
      <c r="S155" s="263">
        <f t="shared" si="33"/>
        <v>0</v>
      </c>
      <c r="T155" s="263">
        <f t="shared" si="34"/>
        <v>1</v>
      </c>
      <c r="U155" s="263">
        <f t="shared" si="37"/>
        <v>49</v>
      </c>
      <c r="V155" s="263">
        <f t="shared" si="35"/>
        <v>49</v>
      </c>
    </row>
    <row r="156" spans="1:22" ht="56.95" customHeight="1" x14ac:dyDescent="0.25">
      <c r="A156" s="293" t="str">
        <f>Questions!$A156</f>
        <v>FIDP-06</v>
      </c>
      <c r="B156" s="293" t="str">
        <f t="shared" si="28"/>
        <v>FIDP</v>
      </c>
      <c r="C156" s="293" t="str">
        <f>VLOOKUP($A156,Questions!$A$3:$L$333,2,0)&amp;""</f>
        <v>Is authority for firewall change approval documented? Please list approver names or titles in Additional Info.</v>
      </c>
      <c r="D156" s="293" t="str">
        <f>VLOOKUP($A156,Questions!$A$3:$L$333,11,0)&amp;""</f>
        <v/>
      </c>
      <c r="E156" s="293" t="str">
        <f>VLOOKUP($A156,Questions!$A$3:$L$333,12,0)&amp;""</f>
        <v>Infrastructure</v>
      </c>
      <c r="F156" s="293" t="str">
        <f>VLOOKUP($A156,'Institution Evaluation'!$A$56:$K$346,3,0)&amp;""</f>
        <v>Yes</v>
      </c>
      <c r="G156" s="293" t="str">
        <f>VLOOKUP($A156,'Institution Evaluation'!$A$56:$K$346,7,0)&amp;""</f>
        <v>Yes</v>
      </c>
      <c r="H156" s="293" t="str">
        <f>VLOOKUP($A156,'Institution Evaluation'!$A$56:$K$346,8,0)&amp;""</f>
        <v/>
      </c>
      <c r="I156" s="293" t="str">
        <f>VLOOKUP($A156,'Institution Evaluation'!$A$56:$K$346,9,0)&amp;""</f>
        <v>Standard Importance</v>
      </c>
      <c r="J156" s="293" t="str">
        <f>VLOOKUP($A156,'Institution Evaluation'!$A$56:$K$346,10,0)&amp;""</f>
        <v/>
      </c>
      <c r="K156" s="293">
        <f t="shared" si="29"/>
        <v>10</v>
      </c>
      <c r="L156" s="263">
        <f>IF($E156="Not Scored", "N/A",IF(AND($D156='Auto Responses'!$J$27,$H156=""),"N/A",IF(AND($D156='Auto Responses'!$J$27,$H156='Auto Responses'!$J$7),1,IF(AND($D156='Auto Responses'!$J$27,$H156='Auto Responses'!$J$8),0,IF(OR(AND($F156=$G156,$H156=""),$H156='Auto Responses'!$J$7),1,0)))))</f>
        <v>1</v>
      </c>
      <c r="M156" s="293" t="str">
        <f>VLOOKUP($A156,'Institution Evaluation'!$A$56:$K$346,11,0)&amp;""</f>
        <v>FALSE</v>
      </c>
      <c r="N156" s="293">
        <f t="shared" si="30"/>
        <v>0</v>
      </c>
      <c r="O156" s="263">
        <f t="shared" si="39"/>
        <v>10</v>
      </c>
      <c r="P156" s="263">
        <f t="shared" si="31"/>
        <v>10</v>
      </c>
      <c r="Q156" s="263">
        <f t="shared" si="32"/>
        <v>0</v>
      </c>
      <c r="R156" s="263">
        <f t="shared" si="36"/>
        <v>0</v>
      </c>
      <c r="S156" s="263">
        <f t="shared" si="33"/>
        <v>0</v>
      </c>
      <c r="T156" s="263">
        <f t="shared" si="34"/>
        <v>0</v>
      </c>
      <c r="U156" s="263">
        <f t="shared" si="37"/>
        <v>49</v>
      </c>
      <c r="V156" s="263">
        <f t="shared" si="35"/>
        <v>0</v>
      </c>
    </row>
    <row r="157" spans="1:22" ht="56.95" customHeight="1" x14ac:dyDescent="0.25">
      <c r="A157" s="293" t="str">
        <f>Questions!$A157</f>
        <v>FIDP-07</v>
      </c>
      <c r="B157" s="293" t="str">
        <f t="shared" si="28"/>
        <v>FIDP</v>
      </c>
      <c r="C157" s="293" t="str">
        <f>VLOOKUP($A157,Questions!$A$3:$L$333,2,0)&amp;""</f>
        <v>Have you implemented an intrusion prevention system (network-based)?</v>
      </c>
      <c r="D157" s="293" t="str">
        <f>VLOOKUP($A157,Questions!$A$3:$L$333,11,0)&amp;""</f>
        <v/>
      </c>
      <c r="E157" s="293" t="str">
        <f>VLOOKUP($A157,Questions!$A$3:$L$333,12,0)&amp;""</f>
        <v>Infrastructure</v>
      </c>
      <c r="F157" s="293" t="str">
        <f>VLOOKUP($A157,'Institution Evaluation'!$A$56:$K$346,3,0)&amp;""</f>
        <v>Yes</v>
      </c>
      <c r="G157" s="293" t="str">
        <f>VLOOKUP($A157,'Institution Evaluation'!$A$56:$K$346,7,0)&amp;""</f>
        <v>Yes</v>
      </c>
      <c r="H157" s="293" t="str">
        <f>VLOOKUP($A157,'Institution Evaluation'!$A$56:$K$346,8,0)&amp;""</f>
        <v/>
      </c>
      <c r="I157" s="293" t="str">
        <f>VLOOKUP($A157,'Institution Evaluation'!$A$56:$K$346,9,0)&amp;""</f>
        <v>Standard Importance</v>
      </c>
      <c r="J157" s="293" t="str">
        <f>VLOOKUP($A157,'Institution Evaluation'!$A$56:$K$346,10,0)&amp;""</f>
        <v/>
      </c>
      <c r="K157" s="293">
        <f t="shared" si="29"/>
        <v>10</v>
      </c>
      <c r="L157" s="263">
        <f>IF($E157="Not Scored", "N/A",IF(AND($D157='Auto Responses'!$J$27,$H157=""),"N/A",IF(AND($D157='Auto Responses'!$J$27,$H157='Auto Responses'!$J$7),1,IF(AND($D157='Auto Responses'!$J$27,$H157='Auto Responses'!$J$8),0,IF(OR(AND($F157=$G157,$H157=""),$H157='Auto Responses'!$J$7),1,0)))))</f>
        <v>1</v>
      </c>
      <c r="M157" s="293" t="str">
        <f>VLOOKUP($A157,'Institution Evaluation'!$A$56:$K$346,11,0)&amp;""</f>
        <v>FALSE</v>
      </c>
      <c r="N157" s="293">
        <f t="shared" si="30"/>
        <v>0</v>
      </c>
      <c r="O157" s="263">
        <f t="shared" si="39"/>
        <v>10</v>
      </c>
      <c r="P157" s="263">
        <f t="shared" si="31"/>
        <v>10</v>
      </c>
      <c r="Q157" s="263">
        <f t="shared" si="32"/>
        <v>0</v>
      </c>
      <c r="R157" s="263">
        <f t="shared" si="36"/>
        <v>0</v>
      </c>
      <c r="S157" s="263">
        <f t="shared" si="33"/>
        <v>0</v>
      </c>
      <c r="T157" s="263">
        <f t="shared" si="34"/>
        <v>0</v>
      </c>
      <c r="U157" s="263">
        <f t="shared" si="37"/>
        <v>49</v>
      </c>
      <c r="V157" s="263">
        <f t="shared" si="35"/>
        <v>0</v>
      </c>
    </row>
    <row r="158" spans="1:22" ht="56.95" customHeight="1" x14ac:dyDescent="0.25">
      <c r="A158" s="293" t="str">
        <f>Questions!$A158</f>
        <v>FIDP-08</v>
      </c>
      <c r="B158" s="293" t="str">
        <f t="shared" si="28"/>
        <v>FIDP</v>
      </c>
      <c r="C158" s="293" t="str">
        <f>VLOOKUP($A158,Questions!$A$3:$L$333,2,0)&amp;""</f>
        <v>Do you employ host-based intrusion prevention?</v>
      </c>
      <c r="D158" s="293" t="str">
        <f>VLOOKUP($A158,Questions!$A$3:$L$333,11,0)&amp;""</f>
        <v/>
      </c>
      <c r="E158" s="293" t="str">
        <f>VLOOKUP($A158,Questions!$A$3:$L$333,12,0)&amp;""</f>
        <v>Infrastructure</v>
      </c>
      <c r="F158" s="293" t="str">
        <f>VLOOKUP($A158,'Institution Evaluation'!$A$56:$K$346,3,0)&amp;""</f>
        <v>Yes</v>
      </c>
      <c r="G158" s="293" t="str">
        <f>VLOOKUP($A158,'Institution Evaluation'!$A$56:$K$346,7,0)&amp;""</f>
        <v>Yes</v>
      </c>
      <c r="H158" s="293" t="str">
        <f>VLOOKUP($A158,'Institution Evaluation'!$A$56:$K$346,8,0)&amp;""</f>
        <v/>
      </c>
      <c r="I158" s="293" t="str">
        <f>VLOOKUP($A158,'Institution Evaluation'!$A$56:$K$346,9,0)&amp;""</f>
        <v>Standard Importance</v>
      </c>
      <c r="J158" s="293" t="str">
        <f>VLOOKUP($A158,'Institution Evaluation'!$A$56:$K$346,10,0)&amp;""</f>
        <v/>
      </c>
      <c r="K158" s="293">
        <f t="shared" si="29"/>
        <v>10</v>
      </c>
      <c r="L158" s="263">
        <f>IF($E158="Not Scored", "N/A",IF(AND($D158='Auto Responses'!$J$27,$H158=""),"N/A",IF(AND($D158='Auto Responses'!$J$27,$H158='Auto Responses'!$J$7),1,IF(AND($D158='Auto Responses'!$J$27,$H158='Auto Responses'!$J$8),0,IF(OR(AND($F158=$G158,$H158=""),$H158='Auto Responses'!$J$7),1,0)))))</f>
        <v>1</v>
      </c>
      <c r="M158" s="293" t="str">
        <f>VLOOKUP($A158,'Institution Evaluation'!$A$56:$K$346,11,0)&amp;""</f>
        <v>FALSE</v>
      </c>
      <c r="N158" s="293">
        <f t="shared" si="30"/>
        <v>0</v>
      </c>
      <c r="O158" s="263">
        <f t="shared" si="39"/>
        <v>10</v>
      </c>
      <c r="P158" s="263">
        <f t="shared" si="31"/>
        <v>10</v>
      </c>
      <c r="Q158" s="263">
        <f t="shared" si="32"/>
        <v>0</v>
      </c>
      <c r="R158" s="263">
        <f t="shared" si="36"/>
        <v>0</v>
      </c>
      <c r="S158" s="263">
        <f t="shared" si="33"/>
        <v>0</v>
      </c>
      <c r="T158" s="263">
        <f t="shared" si="34"/>
        <v>0</v>
      </c>
      <c r="U158" s="263">
        <f t="shared" si="37"/>
        <v>49</v>
      </c>
      <c r="V158" s="263">
        <f t="shared" si="35"/>
        <v>0</v>
      </c>
    </row>
    <row r="159" spans="1:22" ht="56.95" customHeight="1" x14ac:dyDescent="0.25">
      <c r="A159" s="293" t="str">
        <f>Questions!$A159</f>
        <v>FIDP-09</v>
      </c>
      <c r="B159" s="293" t="str">
        <f t="shared" si="28"/>
        <v>FIDP</v>
      </c>
      <c r="C159" s="293" t="str">
        <f>VLOOKUP($A159,Questions!$A$3:$L$333,2,0)&amp;""</f>
        <v>Are you employing any next-generation persistent threat (NGPT) monitoring?</v>
      </c>
      <c r="D159" s="293" t="str">
        <f>VLOOKUP($A159,Questions!$A$3:$L$333,11,0)&amp;""</f>
        <v/>
      </c>
      <c r="E159" s="293" t="str">
        <f>VLOOKUP($A159,Questions!$A$3:$L$333,12,0)&amp;""</f>
        <v>Infrastructure</v>
      </c>
      <c r="F159" s="293" t="str">
        <f>VLOOKUP($A159,'Institution Evaluation'!$A$56:$K$346,3,0)&amp;""</f>
        <v>Yes</v>
      </c>
      <c r="G159" s="293" t="str">
        <f>VLOOKUP($A159,'Institution Evaluation'!$A$56:$K$346,7,0)&amp;""</f>
        <v>Yes</v>
      </c>
      <c r="H159" s="293" t="str">
        <f>VLOOKUP($A159,'Institution Evaluation'!$A$56:$K$346,8,0)&amp;""</f>
        <v/>
      </c>
      <c r="I159" s="293" t="str">
        <f>VLOOKUP($A159,'Institution Evaluation'!$A$56:$K$346,9,0)&amp;""</f>
        <v>Standard Importance</v>
      </c>
      <c r="J159" s="293" t="str">
        <f>VLOOKUP($A159,'Institution Evaluation'!$A$56:$K$346,10,0)&amp;""</f>
        <v/>
      </c>
      <c r="K159" s="293">
        <f t="shared" si="29"/>
        <v>10</v>
      </c>
      <c r="L159" s="263">
        <f>IF($E159="Not Scored", "N/A",IF(AND($D159='Auto Responses'!$J$27,$H159=""),"N/A",IF(AND($D159='Auto Responses'!$J$27,$H159='Auto Responses'!$J$7),1,IF(AND($D159='Auto Responses'!$J$27,$H159='Auto Responses'!$J$8),0,IF(OR(AND($F159=$G159,$H159=""),$H159='Auto Responses'!$J$7),1,0)))))</f>
        <v>1</v>
      </c>
      <c r="M159" s="293" t="str">
        <f>VLOOKUP($A159,'Institution Evaluation'!$A$56:$K$346,11,0)&amp;""</f>
        <v>FALSE</v>
      </c>
      <c r="N159" s="293">
        <f t="shared" si="30"/>
        <v>0</v>
      </c>
      <c r="O159" s="263">
        <f t="shared" si="39"/>
        <v>10</v>
      </c>
      <c r="P159" s="263">
        <f t="shared" si="31"/>
        <v>10</v>
      </c>
      <c r="Q159" s="263">
        <f t="shared" si="32"/>
        <v>0</v>
      </c>
      <c r="R159" s="263">
        <f t="shared" si="36"/>
        <v>0</v>
      </c>
      <c r="S159" s="263">
        <f t="shared" si="33"/>
        <v>0</v>
      </c>
      <c r="T159" s="263">
        <f t="shared" si="34"/>
        <v>0</v>
      </c>
      <c r="U159" s="263">
        <f t="shared" si="37"/>
        <v>49</v>
      </c>
      <c r="V159" s="263">
        <f t="shared" si="35"/>
        <v>0</v>
      </c>
    </row>
    <row r="160" spans="1:22" ht="56.95" customHeight="1" x14ac:dyDescent="0.25">
      <c r="A160" s="293" t="str">
        <f>Questions!$A160</f>
        <v>FIDP-10</v>
      </c>
      <c r="B160" s="293" t="str">
        <f t="shared" si="28"/>
        <v>FIDP</v>
      </c>
      <c r="C160" s="293" t="str">
        <f>VLOOKUP($A160,Questions!$A$3:$L$333,2,0)&amp;""</f>
        <v>Is intrusion monitoring performed internally or by a third-party service?</v>
      </c>
      <c r="D160" s="293" t="str">
        <f>VLOOKUP($A160,Questions!$A$3:$L$333,11,0)&amp;""</f>
        <v/>
      </c>
      <c r="E160" s="293" t="str">
        <f>VLOOKUP($A160,Questions!$A$3:$L$333,12,0)&amp;""</f>
        <v>Not scored</v>
      </c>
      <c r="F160" s="293" t="str">
        <f>VLOOKUP($A160,'Institution Evaluation'!$A$56:$K$346,3,0)&amp;""</f>
        <v>Monitoring is performed by a third-party partner (MSP/SOC) that manages our SIEM and monitors critical services and IDS/IPS 24/7 with alerting and incident response.</v>
      </c>
      <c r="G160" s="293" t="str">
        <f>VLOOKUP($A160,'Institution Evaluation'!$A$56:$K$346,7,0)&amp;""</f>
        <v>Not scored</v>
      </c>
      <c r="H160" s="293" t="str">
        <f>VLOOKUP($A160,'Institution Evaluation'!$A$56:$K$346,8,0)&amp;""</f>
        <v/>
      </c>
      <c r="I160" s="293" t="str">
        <f>VLOOKUP($A160,'Institution Evaluation'!$A$56:$K$346,9,0)&amp;""</f>
        <v/>
      </c>
      <c r="J160" s="293" t="str">
        <f>VLOOKUP($A160,'Institution Evaluation'!$A$56:$K$346,10,0)&amp;""</f>
        <v/>
      </c>
      <c r="K160" s="293">
        <f t="shared" si="29"/>
        <v>10</v>
      </c>
      <c r="L160" s="263" t="str">
        <f>IF($E160="Not Scored", "N/A",IF(AND($D160='Auto Responses'!$J$27,$H160=""),"N/A",IF(AND($D160='Auto Responses'!$J$27,$H160='Auto Responses'!$J$7),1,IF(AND($D160='Auto Responses'!$J$27,$H160='Auto Responses'!$J$8),0,IF(OR(AND($F160=$G160,$H160=""),$H160='Auto Responses'!$J$7),1,0)))))</f>
        <v>N/A</v>
      </c>
      <c r="M160" s="293" t="str">
        <f>VLOOKUP($A160,'Institution Evaluation'!$A$56:$K$346,11,0)&amp;""</f>
        <v>FALSE</v>
      </c>
      <c r="N160" s="293">
        <f t="shared" si="30"/>
        <v>0</v>
      </c>
      <c r="O160" s="263" t="str">
        <f t="shared" si="39"/>
        <v>N/A</v>
      </c>
      <c r="P160" s="263" t="str">
        <f t="shared" si="31"/>
        <v>N/A</v>
      </c>
      <c r="Q160" s="263">
        <f t="shared" si="32"/>
        <v>0</v>
      </c>
      <c r="R160" s="263">
        <f t="shared" si="36"/>
        <v>0</v>
      </c>
      <c r="S160" s="263">
        <f t="shared" si="33"/>
        <v>0</v>
      </c>
      <c r="T160" s="263">
        <f t="shared" si="34"/>
        <v>0</v>
      </c>
      <c r="U160" s="263">
        <f t="shared" si="37"/>
        <v>49</v>
      </c>
      <c r="V160" s="263">
        <f t="shared" si="35"/>
        <v>0</v>
      </c>
    </row>
    <row r="161" spans="1:22" ht="56.95" customHeight="1" x14ac:dyDescent="0.25">
      <c r="A161" s="293" t="str">
        <f>Questions!$A161</f>
        <v>FIDP-11</v>
      </c>
      <c r="B161" s="293" t="str">
        <f t="shared" si="28"/>
        <v>FIDP</v>
      </c>
      <c r="C161" s="293" t="str">
        <f>VLOOKUP($A161,Questions!$A$3:$L$333,2,0)&amp;""</f>
        <v>Do you monitor for intrusions on a 24 x 7 x 365 basis?</v>
      </c>
      <c r="D161" s="293" t="str">
        <f>VLOOKUP($A161,Questions!$A$3:$L$333,11,0)&amp;""</f>
        <v/>
      </c>
      <c r="E161" s="293" t="str">
        <f>VLOOKUP($A161,Questions!$A$3:$L$333,12,0)&amp;""</f>
        <v>Infrastructure</v>
      </c>
      <c r="F161" s="293" t="str">
        <f>VLOOKUP($A161,'Institution Evaluation'!$A$56:$K$346,3,0)&amp;""</f>
        <v>Yes</v>
      </c>
      <c r="G161" s="293" t="str">
        <f>VLOOKUP($A161,'Institution Evaluation'!$A$56:$K$346,7,0)&amp;""</f>
        <v>Yes</v>
      </c>
      <c r="H161" s="293" t="str">
        <f>VLOOKUP($A161,'Institution Evaluation'!$A$56:$K$346,8,0)&amp;""</f>
        <v/>
      </c>
      <c r="I161" s="293" t="str">
        <f>VLOOKUP($A161,'Institution Evaluation'!$A$56:$K$346,9,0)&amp;""</f>
        <v>Minor Importance</v>
      </c>
      <c r="J161" s="293" t="str">
        <f>VLOOKUP($A161,'Institution Evaluation'!$A$56:$K$346,10,0)&amp;""</f>
        <v/>
      </c>
      <c r="K161" s="293">
        <f t="shared" si="29"/>
        <v>5</v>
      </c>
      <c r="L161" s="263">
        <f>IF($E161="Not Scored", "N/A",IF(AND($D161='Auto Responses'!$J$27,$H161=""),"N/A",IF(AND($D161='Auto Responses'!$J$27,$H161='Auto Responses'!$J$7),1,IF(AND($D161='Auto Responses'!$J$27,$H161='Auto Responses'!$J$8),0,IF(OR(AND($F161=$G161,$H161=""),$H161='Auto Responses'!$J$7),1,0)))))</f>
        <v>1</v>
      </c>
      <c r="M161" s="293" t="str">
        <f>VLOOKUP($A161,'Institution Evaluation'!$A$56:$K$346,11,0)&amp;""</f>
        <v>FALSE</v>
      </c>
      <c r="N161" s="293">
        <f t="shared" si="30"/>
        <v>0</v>
      </c>
      <c r="O161" s="263">
        <f t="shared" si="39"/>
        <v>5</v>
      </c>
      <c r="P161" s="263">
        <f t="shared" si="31"/>
        <v>5</v>
      </c>
      <c r="Q161" s="263">
        <f t="shared" si="32"/>
        <v>0</v>
      </c>
      <c r="R161" s="263">
        <f t="shared" si="36"/>
        <v>0</v>
      </c>
      <c r="S161" s="263">
        <f t="shared" si="33"/>
        <v>0</v>
      </c>
      <c r="T161" s="263">
        <f t="shared" si="34"/>
        <v>0</v>
      </c>
      <c r="U161" s="263">
        <f t="shared" si="37"/>
        <v>49</v>
      </c>
      <c r="V161" s="263">
        <f t="shared" si="35"/>
        <v>0</v>
      </c>
    </row>
    <row r="162" spans="1:22" ht="56.95" customHeight="1" x14ac:dyDescent="0.25">
      <c r="A162" s="293" t="str">
        <f>Questions!$A162</f>
        <v>PPPR-01</v>
      </c>
      <c r="B162" s="293" t="str">
        <f t="shared" si="28"/>
        <v>PPPR</v>
      </c>
      <c r="C162" s="293" t="str">
        <f>VLOOKUP($A162,Questions!$A$3:$L$333,2,0)&amp;""</f>
        <v>Do you have a documented patch management process?*</v>
      </c>
      <c r="D162" s="293" t="str">
        <f>VLOOKUP($A162,Questions!$A$3:$L$333,11,0)&amp;""</f>
        <v/>
      </c>
      <c r="E162" s="293" t="str">
        <f>VLOOKUP($A162,Questions!$A$3:$L$333,12,0)&amp;""</f>
        <v>Organization</v>
      </c>
      <c r="F162" s="293" t="str">
        <f>VLOOKUP($A162,'Institution Evaluation'!$A$56:$K$346,3,0)&amp;""</f>
        <v>Yes</v>
      </c>
      <c r="G162" s="293" t="str">
        <f>VLOOKUP($A162,'Institution Evaluation'!$A$56:$K$346,7,0)&amp;""</f>
        <v>Yes</v>
      </c>
      <c r="H162" s="293" t="str">
        <f>VLOOKUP($A162,'Institution Evaluation'!$A$56:$K$346,8,0)&amp;""</f>
        <v/>
      </c>
      <c r="I162" s="293" t="str">
        <f>VLOOKUP($A162,'Institution Evaluation'!$A$56:$K$346,9,0)&amp;""</f>
        <v>Critical Importance</v>
      </c>
      <c r="J162" s="293" t="str">
        <f>VLOOKUP($A162,'Institution Evaluation'!$A$56:$K$346,10,0)&amp;""</f>
        <v/>
      </c>
      <c r="K162" s="293">
        <f t="shared" si="29"/>
        <v>20</v>
      </c>
      <c r="L162" s="263">
        <f>IF($E162="Not Scored", "N/A",IF(AND($D162='Auto Responses'!$J$27,$H162=""),"N/A",IF(AND($D162='Auto Responses'!$J$27,$H162='Auto Responses'!$J$7),1,IF(AND($D162='Auto Responses'!$J$27,$H162='Auto Responses'!$J$8),0,IF(OR(AND($F162=$G162,$H162=""),$H162='Auto Responses'!$J$7),1,0)))))</f>
        <v>1</v>
      </c>
      <c r="M162" s="293" t="str">
        <f>VLOOKUP($A162,'Institution Evaluation'!$A$56:$K$346,11,0)&amp;""</f>
        <v>FALSE</v>
      </c>
      <c r="N162" s="293">
        <f t="shared" si="30"/>
        <v>1</v>
      </c>
      <c r="O162" s="263">
        <f t="shared" ref="O162:O176" si="40">IF(OR($E162="Not Scored",$F162="N/A"),"N/A",IF($J162="",$K162,IF($J162="Minor Importance",5,IF($J162="Standard Importance",10,IF($J162="Critical Importance",20,0)))))</f>
        <v>20</v>
      </c>
      <c r="P162" s="263">
        <f t="shared" si="31"/>
        <v>20</v>
      </c>
      <c r="Q162" s="263">
        <f t="shared" si="32"/>
        <v>0</v>
      </c>
      <c r="R162" s="263">
        <f t="shared" si="36"/>
        <v>0</v>
      </c>
      <c r="S162" s="263">
        <f t="shared" si="33"/>
        <v>0</v>
      </c>
      <c r="T162" s="263">
        <f t="shared" si="34"/>
        <v>1</v>
      </c>
      <c r="U162" s="263">
        <f t="shared" si="37"/>
        <v>50</v>
      </c>
      <c r="V162" s="263">
        <f t="shared" si="35"/>
        <v>50</v>
      </c>
    </row>
    <row r="163" spans="1:22" ht="56.95" customHeight="1" x14ac:dyDescent="0.25">
      <c r="A163" s="293" t="str">
        <f>Questions!$A163</f>
        <v>PPPR-02</v>
      </c>
      <c r="B163" s="293" t="str">
        <f t="shared" si="28"/>
        <v>PPPR</v>
      </c>
      <c r="C163" s="293" t="str">
        <f>VLOOKUP($A163,Questions!$A$3:$L$333,2,0)&amp;""</f>
        <v>Can your organization comply with institutional policies on privacy and data protection with regard to users of institutional systems, if required?*</v>
      </c>
      <c r="D163" s="293" t="str">
        <f>VLOOKUP($A163,Questions!$A$3:$L$333,11,0)&amp;""</f>
        <v/>
      </c>
      <c r="E163" s="293" t="str">
        <f>VLOOKUP($A163,Questions!$A$3:$L$333,12,0)&amp;""</f>
        <v>Organization</v>
      </c>
      <c r="F163" s="293" t="str">
        <f>VLOOKUP($A163,'Institution Evaluation'!$A$56:$K$346,3,0)&amp;""</f>
        <v>Yes</v>
      </c>
      <c r="G163" s="293" t="str">
        <f>VLOOKUP($A163,'Institution Evaluation'!$A$56:$K$346,7,0)&amp;""</f>
        <v>Yes</v>
      </c>
      <c r="H163" s="293" t="str">
        <f>VLOOKUP($A163,'Institution Evaluation'!$A$56:$K$346,8,0)&amp;""</f>
        <v/>
      </c>
      <c r="I163" s="293" t="str">
        <f>VLOOKUP($A163,'Institution Evaluation'!$A$56:$K$346,9,0)&amp;""</f>
        <v>Critical Importance</v>
      </c>
      <c r="J163" s="293" t="str">
        <f>VLOOKUP($A163,'Institution Evaluation'!$A$56:$K$346,10,0)&amp;""</f>
        <v/>
      </c>
      <c r="K163" s="293">
        <f t="shared" si="29"/>
        <v>20</v>
      </c>
      <c r="L163" s="263">
        <f>IF($E163="Not Scored", "N/A",IF(AND($D163='Auto Responses'!$J$27,$H163=""),"N/A",IF(AND($D163='Auto Responses'!$J$27,$H163='Auto Responses'!$J$7),1,IF(AND($D163='Auto Responses'!$J$27,$H163='Auto Responses'!$J$8),0,IF(OR(AND($F163=$G163,$H163=""),$H163='Auto Responses'!$J$7),1,0)))))</f>
        <v>1</v>
      </c>
      <c r="M163" s="293" t="str">
        <f>VLOOKUP($A163,'Institution Evaluation'!$A$56:$K$346,11,0)&amp;""</f>
        <v>FALSE</v>
      </c>
      <c r="N163" s="293">
        <f t="shared" si="30"/>
        <v>1</v>
      </c>
      <c r="O163" s="263">
        <f t="shared" si="40"/>
        <v>20</v>
      </c>
      <c r="P163" s="263">
        <f t="shared" si="31"/>
        <v>20</v>
      </c>
      <c r="Q163" s="263">
        <f t="shared" si="32"/>
        <v>0</v>
      </c>
      <c r="R163" s="263">
        <f t="shared" si="36"/>
        <v>0</v>
      </c>
      <c r="S163" s="263">
        <f t="shared" si="33"/>
        <v>0</v>
      </c>
      <c r="T163" s="263">
        <f t="shared" si="34"/>
        <v>1</v>
      </c>
      <c r="U163" s="263">
        <f t="shared" si="37"/>
        <v>51</v>
      </c>
      <c r="V163" s="263">
        <f t="shared" si="35"/>
        <v>51</v>
      </c>
    </row>
    <row r="164" spans="1:22" ht="56.95" customHeight="1" x14ac:dyDescent="0.25">
      <c r="A164" s="293" t="str">
        <f>Questions!$A164</f>
        <v>PPPR-03</v>
      </c>
      <c r="B164" s="293" t="str">
        <f t="shared" si="28"/>
        <v>PPPR</v>
      </c>
      <c r="C164" s="293" t="str">
        <f>VLOOKUP($A164,Questions!$A$3:$L$333,2,0)&amp;""</f>
        <v>Is your company subject to the institution's geographic region's laws and regulations?*</v>
      </c>
      <c r="D164" s="293" t="str">
        <f>VLOOKUP($A164,Questions!$A$3:$L$333,11,0)&amp;""</f>
        <v/>
      </c>
      <c r="E164" s="293" t="str">
        <f>VLOOKUP($A164,Questions!$A$3:$L$333,12,0)&amp;""</f>
        <v>Organization</v>
      </c>
      <c r="F164" s="293" t="str">
        <f>VLOOKUP($A164,'Institution Evaluation'!$A$56:$K$346,3,0)&amp;""</f>
        <v>Yes</v>
      </c>
      <c r="G164" s="293" t="str">
        <f>VLOOKUP($A164,'Institution Evaluation'!$A$56:$K$346,7,0)&amp;""</f>
        <v>Yes</v>
      </c>
      <c r="H164" s="293" t="str">
        <f>VLOOKUP($A164,'Institution Evaluation'!$A$56:$K$346,8,0)&amp;""</f>
        <v/>
      </c>
      <c r="I164" s="293" t="str">
        <f>VLOOKUP($A164,'Institution Evaluation'!$A$56:$K$346,9,0)&amp;""</f>
        <v>Critical Importance</v>
      </c>
      <c r="J164" s="293" t="str">
        <f>VLOOKUP($A164,'Institution Evaluation'!$A$56:$K$346,10,0)&amp;""</f>
        <v/>
      </c>
      <c r="K164" s="293">
        <f t="shared" si="29"/>
        <v>20</v>
      </c>
      <c r="L164" s="263">
        <f>IF($E164="Not Scored", "N/A",IF(AND($D164='Auto Responses'!$J$27,$H164=""),"N/A",IF(AND($D164='Auto Responses'!$J$27,$H164='Auto Responses'!$J$7),1,IF(AND($D164='Auto Responses'!$J$27,$H164='Auto Responses'!$J$8),0,IF(OR(AND($F164=$G164,$H164=""),$H164='Auto Responses'!$J$7),1,0)))))</f>
        <v>1</v>
      </c>
      <c r="M164" s="293" t="str">
        <f>VLOOKUP($A164,'Institution Evaluation'!$A$56:$K$346,11,0)&amp;""</f>
        <v>FALSE</v>
      </c>
      <c r="N164" s="293">
        <f t="shared" si="30"/>
        <v>1</v>
      </c>
      <c r="O164" s="263">
        <f t="shared" si="40"/>
        <v>20</v>
      </c>
      <c r="P164" s="263">
        <f t="shared" si="31"/>
        <v>20</v>
      </c>
      <c r="Q164" s="263">
        <f t="shared" si="32"/>
        <v>0</v>
      </c>
      <c r="R164" s="263">
        <f t="shared" si="36"/>
        <v>0</v>
      </c>
      <c r="S164" s="263">
        <f t="shared" si="33"/>
        <v>0</v>
      </c>
      <c r="T164" s="263">
        <f t="shared" si="34"/>
        <v>1</v>
      </c>
      <c r="U164" s="263">
        <f t="shared" si="37"/>
        <v>52</v>
      </c>
      <c r="V164" s="263">
        <f t="shared" si="35"/>
        <v>52</v>
      </c>
    </row>
    <row r="165" spans="1:22" ht="56.95" customHeight="1" x14ac:dyDescent="0.25">
      <c r="A165" s="293" t="str">
        <f>Questions!$A165</f>
        <v>PPPR-04</v>
      </c>
      <c r="B165" s="293" t="str">
        <f t="shared" si="28"/>
        <v>PPPR</v>
      </c>
      <c r="C165" s="293" t="str">
        <f>VLOOKUP($A165,Questions!$A$3:$L$333,2,0)&amp;""</f>
        <v>Can you accommodate encryption requirements using open standards?</v>
      </c>
      <c r="D165" s="293" t="str">
        <f>VLOOKUP($A165,Questions!$A$3:$L$333,11,0)&amp;""</f>
        <v/>
      </c>
      <c r="E165" s="293" t="str">
        <f>VLOOKUP($A165,Questions!$A$3:$L$333,12,0)&amp;""</f>
        <v>Organization</v>
      </c>
      <c r="F165" s="293" t="str">
        <f>VLOOKUP($A165,'Institution Evaluation'!$A$56:$K$346,3,0)&amp;""</f>
        <v>Yes</v>
      </c>
      <c r="G165" s="293" t="str">
        <f>VLOOKUP($A165,'Institution Evaluation'!$A$56:$K$346,7,0)&amp;""</f>
        <v>Yes</v>
      </c>
      <c r="H165" s="293" t="str">
        <f>VLOOKUP($A165,'Institution Evaluation'!$A$56:$K$346,8,0)&amp;""</f>
        <v/>
      </c>
      <c r="I165" s="293" t="str">
        <f>VLOOKUP($A165,'Institution Evaluation'!$A$56:$K$346,9,0)&amp;""</f>
        <v>Standard Importance</v>
      </c>
      <c r="J165" s="293" t="str">
        <f>VLOOKUP($A165,'Institution Evaluation'!$A$56:$K$346,10,0)&amp;""</f>
        <v/>
      </c>
      <c r="K165" s="293">
        <f t="shared" si="29"/>
        <v>10</v>
      </c>
      <c r="L165" s="263">
        <f>IF($E165="Not Scored", "N/A",IF(AND($D165='Auto Responses'!$J$27,$H165=""),"N/A",IF(AND($D165='Auto Responses'!$J$27,$H165='Auto Responses'!$J$7),1,IF(AND($D165='Auto Responses'!$J$27,$H165='Auto Responses'!$J$8),0,IF(OR(AND($F165=$G165,$H165=""),$H165='Auto Responses'!$J$7),1,0)))))</f>
        <v>1</v>
      </c>
      <c r="M165" s="293" t="str">
        <f>VLOOKUP($A165,'Institution Evaluation'!$A$56:$K$346,11,0)&amp;""</f>
        <v>FALSE</v>
      </c>
      <c r="N165" s="293">
        <f t="shared" si="30"/>
        <v>0</v>
      </c>
      <c r="O165" s="263">
        <f t="shared" si="40"/>
        <v>10</v>
      </c>
      <c r="P165" s="263">
        <f t="shared" si="31"/>
        <v>10</v>
      </c>
      <c r="Q165" s="263">
        <f t="shared" si="32"/>
        <v>0</v>
      </c>
      <c r="R165" s="263">
        <f t="shared" si="36"/>
        <v>0</v>
      </c>
      <c r="S165" s="263">
        <f t="shared" si="33"/>
        <v>0</v>
      </c>
      <c r="T165" s="263">
        <f t="shared" si="34"/>
        <v>0</v>
      </c>
      <c r="U165" s="263">
        <f t="shared" si="37"/>
        <v>52</v>
      </c>
      <c r="V165" s="263">
        <f t="shared" si="35"/>
        <v>0</v>
      </c>
    </row>
    <row r="166" spans="1:22" ht="56.95" customHeight="1" x14ac:dyDescent="0.25">
      <c r="A166" s="293" t="str">
        <f>Questions!$A166</f>
        <v>PPPR-05</v>
      </c>
      <c r="B166" s="293" t="str">
        <f t="shared" si="28"/>
        <v>PPPR</v>
      </c>
      <c r="C166" s="293" t="str">
        <f>VLOOKUP($A166,Questions!$A$3:$L$333,2,0)&amp;""</f>
        <v>Do you have a documented systems development life cycle (SDLC)?</v>
      </c>
      <c r="D166" s="293" t="str">
        <f>VLOOKUP($A166,Questions!$A$3:$L$333,11,0)&amp;""</f>
        <v/>
      </c>
      <c r="E166" s="293" t="str">
        <f>VLOOKUP($A166,Questions!$A$3:$L$333,12,0)&amp;""</f>
        <v>Organization</v>
      </c>
      <c r="F166" s="293" t="str">
        <f>VLOOKUP($A166,'Institution Evaluation'!$A$56:$K$346,3,0)&amp;""</f>
        <v>Yes</v>
      </c>
      <c r="G166" s="293" t="str">
        <f>VLOOKUP($A166,'Institution Evaluation'!$A$56:$K$346,7,0)&amp;""</f>
        <v>Yes</v>
      </c>
      <c r="H166" s="293" t="str">
        <f>VLOOKUP($A166,'Institution Evaluation'!$A$56:$K$346,8,0)&amp;""</f>
        <v/>
      </c>
      <c r="I166" s="293" t="str">
        <f>VLOOKUP($A166,'Institution Evaluation'!$A$56:$K$346,9,0)&amp;""</f>
        <v>Standard Importance</v>
      </c>
      <c r="J166" s="293" t="str">
        <f>VLOOKUP($A166,'Institution Evaluation'!$A$56:$K$346,10,0)&amp;""</f>
        <v/>
      </c>
      <c r="K166" s="293">
        <f t="shared" si="29"/>
        <v>10</v>
      </c>
      <c r="L166" s="263">
        <f>IF($E166="Not Scored", "N/A",IF(AND($D166='Auto Responses'!$J$27,$H166=""),"N/A",IF(AND($D166='Auto Responses'!$J$27,$H166='Auto Responses'!$J$7),1,IF(AND($D166='Auto Responses'!$J$27,$H166='Auto Responses'!$J$8),0,IF(OR(AND($F166=$G166,$H166=""),$H166='Auto Responses'!$J$7),1,0)))))</f>
        <v>1</v>
      </c>
      <c r="M166" s="293" t="str">
        <f>VLOOKUP($A166,'Institution Evaluation'!$A$56:$K$346,11,0)&amp;""</f>
        <v>FALSE</v>
      </c>
      <c r="N166" s="293">
        <f t="shared" si="30"/>
        <v>0</v>
      </c>
      <c r="O166" s="263">
        <f t="shared" si="40"/>
        <v>10</v>
      </c>
      <c r="P166" s="263">
        <f t="shared" si="31"/>
        <v>10</v>
      </c>
      <c r="Q166" s="263">
        <f t="shared" si="32"/>
        <v>0</v>
      </c>
      <c r="R166" s="263">
        <f t="shared" si="36"/>
        <v>0</v>
      </c>
      <c r="S166" s="263">
        <f t="shared" si="33"/>
        <v>0</v>
      </c>
      <c r="T166" s="263">
        <f t="shared" si="34"/>
        <v>0</v>
      </c>
      <c r="U166" s="263">
        <f t="shared" si="37"/>
        <v>52</v>
      </c>
      <c r="V166" s="263">
        <f t="shared" si="35"/>
        <v>0</v>
      </c>
    </row>
    <row r="167" spans="1:22" ht="56.95" customHeight="1" x14ac:dyDescent="0.25">
      <c r="A167" s="293" t="str">
        <f>Questions!$A167</f>
        <v>PPPR-06</v>
      </c>
      <c r="B167" s="293" t="str">
        <f t="shared" si="28"/>
        <v>PPPR</v>
      </c>
      <c r="C167" s="293" t="str">
        <f>VLOOKUP($A167,Questions!$A$3:$L$333,2,0)&amp;""</f>
        <v>Do you perform background screenings or multi-state background checks on all employees prior to their first day of work?</v>
      </c>
      <c r="D167" s="293" t="str">
        <f>VLOOKUP($A167,Questions!$A$3:$L$333,11,0)&amp;""</f>
        <v/>
      </c>
      <c r="E167" s="293" t="str">
        <f>VLOOKUP($A167,Questions!$A$3:$L$333,12,0)&amp;""</f>
        <v>Organization</v>
      </c>
      <c r="F167" s="293" t="str">
        <f>VLOOKUP($A167,'Institution Evaluation'!$A$56:$K$346,3,0)&amp;""</f>
        <v>Yes</v>
      </c>
      <c r="G167" s="293" t="str">
        <f>VLOOKUP($A167,'Institution Evaluation'!$A$56:$K$346,7,0)&amp;""</f>
        <v>Yes</v>
      </c>
      <c r="H167" s="293" t="str">
        <f>VLOOKUP($A167,'Institution Evaluation'!$A$56:$K$346,8,0)&amp;""</f>
        <v/>
      </c>
      <c r="I167" s="293" t="str">
        <f>VLOOKUP($A167,'Institution Evaluation'!$A$56:$K$346,9,0)&amp;""</f>
        <v>Standard Importance</v>
      </c>
      <c r="J167" s="293" t="str">
        <f>VLOOKUP($A167,'Institution Evaluation'!$A$56:$K$346,10,0)&amp;""</f>
        <v/>
      </c>
      <c r="K167" s="293">
        <f t="shared" si="29"/>
        <v>10</v>
      </c>
      <c r="L167" s="263">
        <f>IF($E167="Not Scored", "N/A",IF(AND($D167='Auto Responses'!$J$27,$H167=""),"N/A",IF(AND($D167='Auto Responses'!$J$27,$H167='Auto Responses'!$J$7),1,IF(AND($D167='Auto Responses'!$J$27,$H167='Auto Responses'!$J$8),0,IF(OR(AND($F167=$G167,$H167=""),$H167='Auto Responses'!$J$7),1,0)))))</f>
        <v>1</v>
      </c>
      <c r="M167" s="293" t="str">
        <f>VLOOKUP($A167,'Institution Evaluation'!$A$56:$K$346,11,0)&amp;""</f>
        <v>FALSE</v>
      </c>
      <c r="N167" s="293">
        <f t="shared" si="30"/>
        <v>0</v>
      </c>
      <c r="O167" s="263">
        <f t="shared" si="40"/>
        <v>10</v>
      </c>
      <c r="P167" s="263">
        <f t="shared" si="31"/>
        <v>10</v>
      </c>
      <c r="Q167" s="263">
        <f t="shared" si="32"/>
        <v>0</v>
      </c>
      <c r="R167" s="263">
        <f t="shared" si="36"/>
        <v>0</v>
      </c>
      <c r="S167" s="263">
        <f t="shared" si="33"/>
        <v>0</v>
      </c>
      <c r="T167" s="263">
        <f t="shared" si="34"/>
        <v>0</v>
      </c>
      <c r="U167" s="263">
        <f t="shared" si="37"/>
        <v>52</v>
      </c>
      <c r="V167" s="263">
        <f t="shared" si="35"/>
        <v>0</v>
      </c>
    </row>
    <row r="168" spans="1:22" ht="56.95" customHeight="1" x14ac:dyDescent="0.25">
      <c r="A168" s="293" t="str">
        <f>Questions!$A168</f>
        <v>PPPR-07</v>
      </c>
      <c r="B168" s="293" t="str">
        <f t="shared" si="28"/>
        <v>PPPR</v>
      </c>
      <c r="C168" s="293" t="str">
        <f>VLOOKUP($A168,Questions!$A$3:$L$333,2,0)&amp;""</f>
        <v>Do you require new employees to fill out agreements and review policies?</v>
      </c>
      <c r="D168" s="293" t="str">
        <f>VLOOKUP($A168,Questions!$A$3:$L$333,11,0)&amp;""</f>
        <v/>
      </c>
      <c r="E168" s="293" t="str">
        <f>VLOOKUP($A168,Questions!$A$3:$L$333,12,0)&amp;""</f>
        <v>Organization</v>
      </c>
      <c r="F168" s="293" t="str">
        <f>VLOOKUP($A168,'Institution Evaluation'!$A$56:$K$346,3,0)&amp;""</f>
        <v>Yes</v>
      </c>
      <c r="G168" s="293" t="str">
        <f>VLOOKUP($A168,'Institution Evaluation'!$A$56:$K$346,7,0)&amp;""</f>
        <v>Yes</v>
      </c>
      <c r="H168" s="293" t="str">
        <f>VLOOKUP($A168,'Institution Evaluation'!$A$56:$K$346,8,0)&amp;""</f>
        <v/>
      </c>
      <c r="I168" s="293" t="str">
        <f>VLOOKUP($A168,'Institution Evaluation'!$A$56:$K$346,9,0)&amp;""</f>
        <v>Standard Importance</v>
      </c>
      <c r="J168" s="293" t="str">
        <f>VLOOKUP($A168,'Institution Evaluation'!$A$56:$K$346,10,0)&amp;""</f>
        <v/>
      </c>
      <c r="K168" s="293">
        <f t="shared" si="29"/>
        <v>10</v>
      </c>
      <c r="L168" s="263">
        <f>IF($E168="Not Scored", "N/A",IF(AND($D168='Auto Responses'!$J$27,$H168=""),"N/A",IF(AND($D168='Auto Responses'!$J$27,$H168='Auto Responses'!$J$7),1,IF(AND($D168='Auto Responses'!$J$27,$H168='Auto Responses'!$J$8),0,IF(OR(AND($F168=$G168,$H168=""),$H168='Auto Responses'!$J$7),1,0)))))</f>
        <v>1</v>
      </c>
      <c r="M168" s="293" t="str">
        <f>VLOOKUP($A168,'Institution Evaluation'!$A$56:$K$346,11,0)&amp;""</f>
        <v>FALSE</v>
      </c>
      <c r="N168" s="293">
        <f t="shared" si="30"/>
        <v>0</v>
      </c>
      <c r="O168" s="263">
        <f t="shared" si="40"/>
        <v>10</v>
      </c>
      <c r="P168" s="263">
        <f t="shared" si="31"/>
        <v>10</v>
      </c>
      <c r="Q168" s="263">
        <f t="shared" si="32"/>
        <v>0</v>
      </c>
      <c r="R168" s="263">
        <f t="shared" si="36"/>
        <v>0</v>
      </c>
      <c r="S168" s="263">
        <f t="shared" si="33"/>
        <v>0</v>
      </c>
      <c r="T168" s="263">
        <f t="shared" si="34"/>
        <v>0</v>
      </c>
      <c r="U168" s="263">
        <f t="shared" si="37"/>
        <v>52</v>
      </c>
      <c r="V168" s="263">
        <f t="shared" si="35"/>
        <v>0</v>
      </c>
    </row>
    <row r="169" spans="1:22" ht="56.95" customHeight="1" x14ac:dyDescent="0.25">
      <c r="A169" s="293" t="str">
        <f>Questions!$A169</f>
        <v>PPPR-08</v>
      </c>
      <c r="B169" s="293" t="str">
        <f t="shared" si="28"/>
        <v>PPPR</v>
      </c>
      <c r="C169" s="293" t="str">
        <f>VLOOKUP($A169,Questions!$A$3:$L$333,2,0)&amp;""</f>
        <v>Do you have a documented information security policy?</v>
      </c>
      <c r="D169" s="293" t="str">
        <f>VLOOKUP($A169,Questions!$A$3:$L$333,11,0)&amp;""</f>
        <v/>
      </c>
      <c r="E169" s="293" t="str">
        <f>VLOOKUP($A169,Questions!$A$3:$L$333,12,0)&amp;""</f>
        <v>Organization</v>
      </c>
      <c r="F169" s="293" t="str">
        <f>VLOOKUP($A169,'Institution Evaluation'!$A$56:$K$346,3,0)&amp;""</f>
        <v>Yes</v>
      </c>
      <c r="G169" s="293" t="str">
        <f>VLOOKUP($A169,'Institution Evaluation'!$A$56:$K$346,7,0)&amp;""</f>
        <v>Yes</v>
      </c>
      <c r="H169" s="293" t="str">
        <f>VLOOKUP($A169,'Institution Evaluation'!$A$56:$K$346,8,0)&amp;""</f>
        <v/>
      </c>
      <c r="I169" s="293" t="str">
        <f>VLOOKUP($A169,'Institution Evaluation'!$A$56:$K$346,9,0)&amp;""</f>
        <v>Standard Importance</v>
      </c>
      <c r="J169" s="293" t="str">
        <f>VLOOKUP($A169,'Institution Evaluation'!$A$56:$K$346,10,0)&amp;""</f>
        <v/>
      </c>
      <c r="K169" s="293">
        <f t="shared" si="29"/>
        <v>10</v>
      </c>
      <c r="L169" s="263">
        <f>IF($E169="Not Scored", "N/A",IF(AND($D169='Auto Responses'!$J$27,$H169=""),"N/A",IF(AND($D169='Auto Responses'!$J$27,$H169='Auto Responses'!$J$7),1,IF(AND($D169='Auto Responses'!$J$27,$H169='Auto Responses'!$J$8),0,IF(OR(AND($F169=$G169,$H169=""),$H169='Auto Responses'!$J$7),1,0)))))</f>
        <v>1</v>
      </c>
      <c r="M169" s="293" t="str">
        <f>VLOOKUP($A169,'Institution Evaluation'!$A$56:$K$346,11,0)&amp;""</f>
        <v>FALSE</v>
      </c>
      <c r="N169" s="293">
        <f t="shared" si="30"/>
        <v>0</v>
      </c>
      <c r="O169" s="263">
        <f t="shared" si="40"/>
        <v>10</v>
      </c>
      <c r="P169" s="263">
        <f t="shared" si="31"/>
        <v>10</v>
      </c>
      <c r="Q169" s="263">
        <f t="shared" si="32"/>
        <v>0</v>
      </c>
      <c r="R169" s="263">
        <f t="shared" si="36"/>
        <v>0</v>
      </c>
      <c r="S169" s="263">
        <f t="shared" si="33"/>
        <v>0</v>
      </c>
      <c r="T169" s="263">
        <f t="shared" si="34"/>
        <v>0</v>
      </c>
      <c r="U169" s="263">
        <f t="shared" si="37"/>
        <v>52</v>
      </c>
      <c r="V169" s="263">
        <f t="shared" si="35"/>
        <v>0</v>
      </c>
    </row>
    <row r="170" spans="1:22" ht="56.95" customHeight="1" x14ac:dyDescent="0.25">
      <c r="A170" s="293" t="str">
        <f>Questions!$A170</f>
        <v>PPPR-09</v>
      </c>
      <c r="B170" s="293" t="str">
        <f t="shared" si="28"/>
        <v>PPPR</v>
      </c>
      <c r="C170" s="293" t="str">
        <f>VLOOKUP($A170,Questions!$A$3:$L$333,2,0)&amp;""</f>
        <v>Are information security principles designed into the product lifecycle?</v>
      </c>
      <c r="D170" s="293" t="str">
        <f>VLOOKUP($A170,Questions!$A$3:$L$333,11,0)&amp;""</f>
        <v/>
      </c>
      <c r="E170" s="293" t="str">
        <f>VLOOKUP($A170,Questions!$A$3:$L$333,12,0)&amp;""</f>
        <v>Organization</v>
      </c>
      <c r="F170" s="293" t="str">
        <f>VLOOKUP($A170,'Institution Evaluation'!$A$56:$K$346,3,0)&amp;""</f>
        <v>Yes</v>
      </c>
      <c r="G170" s="293" t="str">
        <f>VLOOKUP($A170,'Institution Evaluation'!$A$56:$K$346,7,0)&amp;""</f>
        <v>Yes</v>
      </c>
      <c r="H170" s="293" t="str">
        <f>VLOOKUP($A170,'Institution Evaluation'!$A$56:$K$346,8,0)&amp;""</f>
        <v/>
      </c>
      <c r="I170" s="293" t="str">
        <f>VLOOKUP($A170,'Institution Evaluation'!$A$56:$K$346,9,0)&amp;""</f>
        <v>Minor Importance</v>
      </c>
      <c r="J170" s="293" t="str">
        <f>VLOOKUP($A170,'Institution Evaluation'!$A$56:$K$346,10,0)&amp;""</f>
        <v/>
      </c>
      <c r="K170" s="293">
        <f t="shared" si="29"/>
        <v>5</v>
      </c>
      <c r="L170" s="263">
        <f>IF($E170="Not Scored", "N/A",IF(AND($D170='Auto Responses'!$J$27,$H170=""),"N/A",IF(AND($D170='Auto Responses'!$J$27,$H170='Auto Responses'!$J$7),1,IF(AND($D170='Auto Responses'!$J$27,$H170='Auto Responses'!$J$8),0,IF(OR(AND($F170=$G170,$H170=""),$H170='Auto Responses'!$J$7),1,0)))))</f>
        <v>1</v>
      </c>
      <c r="M170" s="293" t="str">
        <f>VLOOKUP($A170,'Institution Evaluation'!$A$56:$K$346,11,0)&amp;""</f>
        <v>FALSE</v>
      </c>
      <c r="N170" s="293">
        <f t="shared" si="30"/>
        <v>0</v>
      </c>
      <c r="O170" s="263">
        <f t="shared" si="40"/>
        <v>5</v>
      </c>
      <c r="P170" s="263">
        <f t="shared" si="31"/>
        <v>5</v>
      </c>
      <c r="Q170" s="263">
        <f t="shared" si="32"/>
        <v>0</v>
      </c>
      <c r="R170" s="263">
        <f t="shared" si="36"/>
        <v>0</v>
      </c>
      <c r="S170" s="263">
        <f t="shared" si="33"/>
        <v>0</v>
      </c>
      <c r="T170" s="263">
        <f t="shared" si="34"/>
        <v>0</v>
      </c>
      <c r="U170" s="263">
        <f t="shared" si="37"/>
        <v>52</v>
      </c>
      <c r="V170" s="263">
        <f t="shared" si="35"/>
        <v>0</v>
      </c>
    </row>
    <row r="171" spans="1:22" ht="56.95" customHeight="1" x14ac:dyDescent="0.25">
      <c r="A171" s="293" t="str">
        <f>Questions!$A171</f>
        <v>PPPR-10</v>
      </c>
      <c r="B171" s="293" t="str">
        <f t="shared" si="28"/>
        <v>PPPR</v>
      </c>
      <c r="C171" s="293" t="str">
        <f>VLOOKUP($A171,Questions!$A$3:$L$333,2,0)&amp;""</f>
        <v>Will you comply with applicable breach notification laws?</v>
      </c>
      <c r="D171" s="293" t="str">
        <f>VLOOKUP($A171,Questions!$A$3:$L$333,11,0)&amp;""</f>
        <v/>
      </c>
      <c r="E171" s="293" t="str">
        <f>VLOOKUP($A171,Questions!$A$3:$L$333,12,0)&amp;""</f>
        <v>Organization</v>
      </c>
      <c r="F171" s="293" t="str">
        <f>VLOOKUP($A171,'Institution Evaluation'!$A$56:$K$346,3,0)&amp;""</f>
        <v>Yes</v>
      </c>
      <c r="G171" s="293" t="str">
        <f>VLOOKUP($A171,'Institution Evaluation'!$A$56:$K$346,7,0)&amp;""</f>
        <v>Yes</v>
      </c>
      <c r="H171" s="293" t="str">
        <f>VLOOKUP($A171,'Institution Evaluation'!$A$56:$K$346,8,0)&amp;""</f>
        <v/>
      </c>
      <c r="I171" s="293" t="str">
        <f>VLOOKUP($A171,'Institution Evaluation'!$A$56:$K$346,9,0)&amp;""</f>
        <v>Minor Importance</v>
      </c>
      <c r="J171" s="293" t="str">
        <f>VLOOKUP($A171,'Institution Evaluation'!$A$56:$K$346,10,0)&amp;""</f>
        <v/>
      </c>
      <c r="K171" s="293">
        <f t="shared" si="29"/>
        <v>5</v>
      </c>
      <c r="L171" s="263">
        <f>IF($E171="Not Scored", "N/A",IF(AND($D171='Auto Responses'!$J$27,$H171=""),"N/A",IF(AND($D171='Auto Responses'!$J$27,$H171='Auto Responses'!$J$7),1,IF(AND($D171='Auto Responses'!$J$27,$H171='Auto Responses'!$J$8),0,IF(OR(AND($F171=$G171,$H171=""),$H171='Auto Responses'!$J$7),1,0)))))</f>
        <v>1</v>
      </c>
      <c r="M171" s="293" t="str">
        <f>VLOOKUP($A171,'Institution Evaluation'!$A$56:$K$346,11,0)&amp;""</f>
        <v>FALSE</v>
      </c>
      <c r="N171" s="293">
        <f t="shared" si="30"/>
        <v>0</v>
      </c>
      <c r="O171" s="263">
        <f t="shared" si="40"/>
        <v>5</v>
      </c>
      <c r="P171" s="263">
        <f t="shared" si="31"/>
        <v>5</v>
      </c>
      <c r="Q171" s="263">
        <f t="shared" si="32"/>
        <v>0</v>
      </c>
      <c r="R171" s="263">
        <f t="shared" si="36"/>
        <v>0</v>
      </c>
      <c r="S171" s="263">
        <f t="shared" si="33"/>
        <v>0</v>
      </c>
      <c r="T171" s="263">
        <f t="shared" si="34"/>
        <v>0</v>
      </c>
      <c r="U171" s="263">
        <f t="shared" si="37"/>
        <v>52</v>
      </c>
      <c r="V171" s="263">
        <f t="shared" si="35"/>
        <v>0</v>
      </c>
    </row>
    <row r="172" spans="1:22" ht="56.95" customHeight="1" x14ac:dyDescent="0.25">
      <c r="A172" s="293" t="str">
        <f>Questions!$A172</f>
        <v>PPPR-11</v>
      </c>
      <c r="B172" s="293" t="str">
        <f t="shared" si="28"/>
        <v>PPPR</v>
      </c>
      <c r="C172" s="293" t="str">
        <f>VLOOKUP($A172,Questions!$A$3:$L$333,2,0)&amp;""</f>
        <v>Do you have an information security awareness program?</v>
      </c>
      <c r="D172" s="293" t="str">
        <f>VLOOKUP($A172,Questions!$A$3:$L$333,11,0)&amp;""</f>
        <v/>
      </c>
      <c r="E172" s="293" t="str">
        <f>VLOOKUP($A172,Questions!$A$3:$L$333,12,0)&amp;""</f>
        <v>Organization</v>
      </c>
      <c r="F172" s="293" t="str">
        <f>VLOOKUP($A172,'Institution Evaluation'!$A$56:$K$346,3,0)&amp;""</f>
        <v>Yes</v>
      </c>
      <c r="G172" s="293" t="str">
        <f>VLOOKUP($A172,'Institution Evaluation'!$A$56:$K$346,7,0)&amp;""</f>
        <v>Yes</v>
      </c>
      <c r="H172" s="293" t="str">
        <f>VLOOKUP($A172,'Institution Evaluation'!$A$56:$K$346,8,0)&amp;""</f>
        <v/>
      </c>
      <c r="I172" s="293" t="str">
        <f>VLOOKUP($A172,'Institution Evaluation'!$A$56:$K$346,9,0)&amp;""</f>
        <v>Minor Importance</v>
      </c>
      <c r="J172" s="293" t="str">
        <f>VLOOKUP($A172,'Institution Evaluation'!$A$56:$K$346,10,0)&amp;""</f>
        <v/>
      </c>
      <c r="K172" s="293">
        <f t="shared" si="29"/>
        <v>5</v>
      </c>
      <c r="L172" s="263">
        <f>IF($E172="Not Scored", "N/A",IF(AND($D172='Auto Responses'!$J$27,$H172=""),"N/A",IF(AND($D172='Auto Responses'!$J$27,$H172='Auto Responses'!$J$7),1,IF(AND($D172='Auto Responses'!$J$27,$H172='Auto Responses'!$J$8),0,IF(OR(AND($F172=$G172,$H172=""),$H172='Auto Responses'!$J$7),1,0)))))</f>
        <v>1</v>
      </c>
      <c r="M172" s="293" t="str">
        <f>VLOOKUP($A172,'Institution Evaluation'!$A$56:$K$346,11,0)&amp;""</f>
        <v>FALSE</v>
      </c>
      <c r="N172" s="293">
        <f t="shared" si="30"/>
        <v>0</v>
      </c>
      <c r="O172" s="263">
        <f t="shared" si="40"/>
        <v>5</v>
      </c>
      <c r="P172" s="263">
        <f t="shared" si="31"/>
        <v>5</v>
      </c>
      <c r="Q172" s="263">
        <f t="shared" si="32"/>
        <v>0</v>
      </c>
      <c r="R172" s="263">
        <f t="shared" si="36"/>
        <v>0</v>
      </c>
      <c r="S172" s="263">
        <f t="shared" si="33"/>
        <v>0</v>
      </c>
      <c r="T172" s="263">
        <f t="shared" si="34"/>
        <v>0</v>
      </c>
      <c r="U172" s="263">
        <f t="shared" si="37"/>
        <v>52</v>
      </c>
      <c r="V172" s="263">
        <f t="shared" si="35"/>
        <v>0</v>
      </c>
    </row>
    <row r="173" spans="1:22" ht="56.95" customHeight="1" x14ac:dyDescent="0.25">
      <c r="A173" s="293" t="str">
        <f>Questions!$A173</f>
        <v>PPPR-12</v>
      </c>
      <c r="B173" s="293" t="str">
        <f t="shared" si="28"/>
        <v>PPPR</v>
      </c>
      <c r="C173" s="293" t="str">
        <f>VLOOKUP($A173,Questions!$A$3:$L$333,2,0)&amp;""</f>
        <v>Is security awareness training mandatory for all employees?</v>
      </c>
      <c r="D173" s="293" t="str">
        <f>VLOOKUP($A173,Questions!$A$3:$L$333,11,0)&amp;""</f>
        <v/>
      </c>
      <c r="E173" s="293" t="str">
        <f>VLOOKUP($A173,Questions!$A$3:$L$333,12,0)&amp;""</f>
        <v>Organization</v>
      </c>
      <c r="F173" s="293" t="str">
        <f>VLOOKUP($A173,'Institution Evaluation'!$A$56:$K$346,3,0)&amp;""</f>
        <v>Yes</v>
      </c>
      <c r="G173" s="293" t="str">
        <f>VLOOKUP($A173,'Institution Evaluation'!$A$56:$K$346,7,0)&amp;""</f>
        <v>Yes</v>
      </c>
      <c r="H173" s="293" t="str">
        <f>VLOOKUP($A173,'Institution Evaluation'!$A$56:$K$346,8,0)&amp;""</f>
        <v/>
      </c>
      <c r="I173" s="293" t="str">
        <f>VLOOKUP($A173,'Institution Evaluation'!$A$56:$K$346,9,0)&amp;""</f>
        <v>Minor Importance</v>
      </c>
      <c r="J173" s="293" t="str">
        <f>VLOOKUP($A173,'Institution Evaluation'!$A$56:$K$346,10,0)&amp;""</f>
        <v/>
      </c>
      <c r="K173" s="293">
        <f t="shared" si="29"/>
        <v>5</v>
      </c>
      <c r="L173" s="263">
        <f>IF($E173="Not Scored", "N/A",IF(AND($D173='Auto Responses'!$J$27,$H173=""),"N/A",IF(AND($D173='Auto Responses'!$J$27,$H173='Auto Responses'!$J$7),1,IF(AND($D173='Auto Responses'!$J$27,$H173='Auto Responses'!$J$8),0,IF(OR(AND($F173=$G173,$H173=""),$H173='Auto Responses'!$J$7),1,0)))))</f>
        <v>1</v>
      </c>
      <c r="M173" s="293" t="str">
        <f>VLOOKUP($A173,'Institution Evaluation'!$A$56:$K$346,11,0)&amp;""</f>
        <v>FALSE</v>
      </c>
      <c r="N173" s="293">
        <f t="shared" si="30"/>
        <v>0</v>
      </c>
      <c r="O173" s="263">
        <f t="shared" si="40"/>
        <v>5</v>
      </c>
      <c r="P173" s="263">
        <f t="shared" si="31"/>
        <v>5</v>
      </c>
      <c r="Q173" s="263">
        <f t="shared" si="32"/>
        <v>0</v>
      </c>
      <c r="R173" s="263">
        <f t="shared" si="36"/>
        <v>0</v>
      </c>
      <c r="S173" s="263">
        <f t="shared" si="33"/>
        <v>0</v>
      </c>
      <c r="T173" s="263">
        <f t="shared" si="34"/>
        <v>0</v>
      </c>
      <c r="U173" s="263">
        <f t="shared" si="37"/>
        <v>52</v>
      </c>
      <c r="V173" s="263">
        <f t="shared" si="35"/>
        <v>0</v>
      </c>
    </row>
    <row r="174" spans="1:22" ht="56.95" customHeight="1" x14ac:dyDescent="0.25">
      <c r="A174" s="293" t="str">
        <f>Questions!$A174</f>
        <v>PPPR-13</v>
      </c>
      <c r="B174" s="293" t="str">
        <f t="shared" si="28"/>
        <v>PPPR</v>
      </c>
      <c r="C174" s="293" t="str">
        <f>VLOOKUP($A174,Questions!$A$3:$L$333,2,0)&amp;""</f>
        <v>Do you have process and procedure(s) documented, and currently followed, that require a review and update of the access list(s) for privileged accounts?</v>
      </c>
      <c r="D174" s="293" t="str">
        <f>VLOOKUP($A174,Questions!$A$3:$L$333,11,0)&amp;""</f>
        <v/>
      </c>
      <c r="E174" s="293" t="str">
        <f>VLOOKUP($A174,Questions!$A$3:$L$333,12,0)&amp;""</f>
        <v>Organization</v>
      </c>
      <c r="F174" s="293" t="str">
        <f>VLOOKUP($A174,'Institution Evaluation'!$A$56:$K$346,3,0)&amp;""</f>
        <v>Yes</v>
      </c>
      <c r="G174" s="293" t="str">
        <f>VLOOKUP($A174,'Institution Evaluation'!$A$56:$K$346,7,0)&amp;""</f>
        <v>Yes</v>
      </c>
      <c r="H174" s="293" t="str">
        <f>VLOOKUP($A174,'Institution Evaluation'!$A$56:$K$346,8,0)&amp;""</f>
        <v/>
      </c>
      <c r="I174" s="293" t="str">
        <f>VLOOKUP($A174,'Institution Evaluation'!$A$56:$K$346,9,0)&amp;""</f>
        <v>Minor Importance</v>
      </c>
      <c r="J174" s="293" t="str">
        <f>VLOOKUP($A174,'Institution Evaluation'!$A$56:$K$346,10,0)&amp;""</f>
        <v/>
      </c>
      <c r="K174" s="293">
        <f t="shared" si="29"/>
        <v>5</v>
      </c>
      <c r="L174" s="263">
        <f>IF($E174="Not Scored", "N/A",IF(AND($D174='Auto Responses'!$J$27,$H174=""),"N/A",IF(AND($D174='Auto Responses'!$J$27,$H174='Auto Responses'!$J$7),1,IF(AND($D174='Auto Responses'!$J$27,$H174='Auto Responses'!$J$8),0,IF(OR(AND($F174=$G174,$H174=""),$H174='Auto Responses'!$J$7),1,0)))))</f>
        <v>1</v>
      </c>
      <c r="M174" s="293" t="str">
        <f>VLOOKUP($A174,'Institution Evaluation'!$A$56:$K$346,11,0)&amp;""</f>
        <v>FALSE</v>
      </c>
      <c r="N174" s="293">
        <f t="shared" si="30"/>
        <v>0</v>
      </c>
      <c r="O174" s="263">
        <f t="shared" si="40"/>
        <v>5</v>
      </c>
      <c r="P174" s="263">
        <f t="shared" si="31"/>
        <v>5</v>
      </c>
      <c r="Q174" s="263">
        <f t="shared" si="32"/>
        <v>0</v>
      </c>
      <c r="R174" s="263">
        <f t="shared" si="36"/>
        <v>0</v>
      </c>
      <c r="S174" s="263">
        <f t="shared" si="33"/>
        <v>0</v>
      </c>
      <c r="T174" s="263">
        <f t="shared" si="34"/>
        <v>0</v>
      </c>
      <c r="U174" s="263">
        <f t="shared" si="37"/>
        <v>52</v>
      </c>
      <c r="V174" s="263">
        <f t="shared" si="35"/>
        <v>0</v>
      </c>
    </row>
    <row r="175" spans="1:22" ht="56.95" customHeight="1" x14ac:dyDescent="0.25">
      <c r="A175" s="293" t="str">
        <f>Questions!$A175</f>
        <v>PPPR-14</v>
      </c>
      <c r="B175" s="293" t="str">
        <f t="shared" si="28"/>
        <v>PPPR</v>
      </c>
      <c r="C175" s="293" t="str">
        <f>VLOOKUP($A175,Questions!$A$3:$L$333,2,0)&amp;""</f>
        <v>Do you have documented, and currently implemented, internal audit processes and procedures?</v>
      </c>
      <c r="D175" s="293" t="str">
        <f>VLOOKUP($A175,Questions!$A$3:$L$333,11,0)&amp;""</f>
        <v/>
      </c>
      <c r="E175" s="293" t="str">
        <f>VLOOKUP($A175,Questions!$A$3:$L$333,12,0)&amp;""</f>
        <v>Organization</v>
      </c>
      <c r="F175" s="293" t="str">
        <f>VLOOKUP($A175,'Institution Evaluation'!$A$56:$K$346,3,0)&amp;""</f>
        <v>Yes</v>
      </c>
      <c r="G175" s="293" t="str">
        <f>VLOOKUP($A175,'Institution Evaluation'!$A$56:$K$346,7,0)&amp;""</f>
        <v>Yes</v>
      </c>
      <c r="H175" s="293" t="str">
        <f>VLOOKUP($A175,'Institution Evaluation'!$A$56:$K$346,8,0)&amp;""</f>
        <v/>
      </c>
      <c r="I175" s="293" t="str">
        <f>VLOOKUP($A175,'Institution Evaluation'!$A$56:$K$346,9,0)&amp;""</f>
        <v>Minor Importance</v>
      </c>
      <c r="J175" s="293" t="str">
        <f>VLOOKUP($A175,'Institution Evaluation'!$A$56:$K$346,10,0)&amp;""</f>
        <v/>
      </c>
      <c r="K175" s="293">
        <f t="shared" si="29"/>
        <v>5</v>
      </c>
      <c r="L175" s="263">
        <f>IF($E175="Not Scored", "N/A",IF(AND($D175='Auto Responses'!$J$27,$H175=""),"N/A",IF(AND($D175='Auto Responses'!$J$27,$H175='Auto Responses'!$J$7),1,IF(AND($D175='Auto Responses'!$J$27,$H175='Auto Responses'!$J$8),0,IF(OR(AND($F175=$G175,$H175=""),$H175='Auto Responses'!$J$7),1,0)))))</f>
        <v>1</v>
      </c>
      <c r="M175" s="293" t="str">
        <f>VLOOKUP($A175,'Institution Evaluation'!$A$56:$K$346,11,0)&amp;""</f>
        <v>FALSE</v>
      </c>
      <c r="N175" s="293">
        <f t="shared" si="30"/>
        <v>0</v>
      </c>
      <c r="O175" s="263">
        <f t="shared" si="40"/>
        <v>5</v>
      </c>
      <c r="P175" s="263">
        <f t="shared" si="31"/>
        <v>5</v>
      </c>
      <c r="Q175" s="263">
        <f t="shared" si="32"/>
        <v>0</v>
      </c>
      <c r="R175" s="263">
        <f t="shared" si="36"/>
        <v>0</v>
      </c>
      <c r="S175" s="263">
        <f t="shared" si="33"/>
        <v>0</v>
      </c>
      <c r="T175" s="263">
        <f t="shared" si="34"/>
        <v>0</v>
      </c>
      <c r="U175" s="263">
        <f t="shared" si="37"/>
        <v>52</v>
      </c>
      <c r="V175" s="263">
        <f t="shared" si="35"/>
        <v>0</v>
      </c>
    </row>
    <row r="176" spans="1:22" ht="56.95" customHeight="1" x14ac:dyDescent="0.25">
      <c r="A176" s="293" t="str">
        <f>Questions!$A176</f>
        <v>PPPR-15</v>
      </c>
      <c r="B176" s="293" t="str">
        <f t="shared" si="28"/>
        <v>PPPR</v>
      </c>
      <c r="C176" s="293" t="str">
        <f>VLOOKUP($A176,Questions!$A$3:$L$333,2,0)&amp;""</f>
        <v>Does your organization have physical security controls and policies in place?</v>
      </c>
      <c r="D176" s="293" t="str">
        <f>VLOOKUP($A176,Questions!$A$3:$L$333,11,0)&amp;""</f>
        <v/>
      </c>
      <c r="E176" s="293" t="str">
        <f>VLOOKUP($A176,Questions!$A$3:$L$333,12,0)&amp;""</f>
        <v>Organization</v>
      </c>
      <c r="F176" s="293" t="str">
        <f>VLOOKUP($A176,'Institution Evaluation'!$A$56:$K$346,3,0)&amp;""</f>
        <v>Yes</v>
      </c>
      <c r="G176" s="293" t="str">
        <f>VLOOKUP($A176,'Institution Evaluation'!$A$56:$K$346,7,0)&amp;""</f>
        <v>Yes</v>
      </c>
      <c r="H176" s="293" t="str">
        <f>VLOOKUP($A176,'Institution Evaluation'!$A$56:$K$346,8,0)&amp;""</f>
        <v/>
      </c>
      <c r="I176" s="293" t="str">
        <f>VLOOKUP($A176,'Institution Evaluation'!$A$56:$K$346,9,0)&amp;""</f>
        <v>Minor Importance</v>
      </c>
      <c r="J176" s="293" t="str">
        <f>VLOOKUP($A176,'Institution Evaluation'!$A$56:$K$346,10,0)&amp;""</f>
        <v/>
      </c>
      <c r="K176" s="293">
        <f t="shared" si="29"/>
        <v>5</v>
      </c>
      <c r="L176" s="263">
        <f>IF($E176="Not Scored", "N/A",IF(AND($D176='Auto Responses'!$J$27,$H176=""),"N/A",IF(AND($D176='Auto Responses'!$J$27,$H176='Auto Responses'!$J$7),1,IF(AND($D176='Auto Responses'!$J$27,$H176='Auto Responses'!$J$8),0,IF(OR(AND($F176=$G176,$H176=""),$H176='Auto Responses'!$J$7),1,0)))))</f>
        <v>1</v>
      </c>
      <c r="M176" s="293" t="str">
        <f>VLOOKUP($A176,'Institution Evaluation'!$A$56:$K$346,11,0)&amp;""</f>
        <v>FALSE</v>
      </c>
      <c r="N176" s="293">
        <f t="shared" si="30"/>
        <v>0</v>
      </c>
      <c r="O176" s="263">
        <f t="shared" si="40"/>
        <v>5</v>
      </c>
      <c r="P176" s="263">
        <f t="shared" si="31"/>
        <v>5</v>
      </c>
      <c r="Q176" s="263">
        <f t="shared" si="32"/>
        <v>0</v>
      </c>
      <c r="R176" s="263">
        <f t="shared" si="36"/>
        <v>0</v>
      </c>
      <c r="S176" s="263">
        <f t="shared" si="33"/>
        <v>0</v>
      </c>
      <c r="T176" s="263">
        <f t="shared" si="34"/>
        <v>0</v>
      </c>
      <c r="U176" s="263">
        <f t="shared" si="37"/>
        <v>52</v>
      </c>
      <c r="V176" s="263">
        <f t="shared" si="35"/>
        <v>0</v>
      </c>
    </row>
    <row r="177" spans="1:22" ht="56.95" customHeight="1" x14ac:dyDescent="0.25">
      <c r="A177" s="293" t="str">
        <f>Questions!$A177</f>
        <v>HFIH-01</v>
      </c>
      <c r="B177" s="293" t="str">
        <f t="shared" si="28"/>
        <v>HFIH</v>
      </c>
      <c r="C177" s="293" t="str">
        <f>VLOOKUP($A177,Questions!$A$3:$L$333,2,0)&amp;""</f>
        <v>Do you have a formal incident response plan?</v>
      </c>
      <c r="D177" s="293" t="str">
        <f>VLOOKUP($A177,Questions!$A$3:$L$333,11,0)&amp;""</f>
        <v/>
      </c>
      <c r="E177" s="293" t="str">
        <f>VLOOKUP($A177,Questions!$A$3:$L$333,12,0)&amp;""</f>
        <v>Infrastructure</v>
      </c>
      <c r="F177" s="293" t="str">
        <f>VLOOKUP($A177,'Institution Evaluation'!$A$56:$K$346,3,0)&amp;""</f>
        <v>Yes</v>
      </c>
      <c r="G177" s="293" t="str">
        <f>VLOOKUP($A177,'Institution Evaluation'!$A$56:$K$346,7,0)&amp;""</f>
        <v>Yes</v>
      </c>
      <c r="H177" s="293" t="str">
        <f>VLOOKUP($A177,'Institution Evaluation'!$A$56:$K$346,8,0)&amp;""</f>
        <v/>
      </c>
      <c r="I177" s="293" t="str">
        <f>VLOOKUP($A177,'Institution Evaluation'!$A$56:$K$346,9,0)&amp;""</f>
        <v>Standard Importance</v>
      </c>
      <c r="J177" s="293" t="str">
        <f>VLOOKUP($A177,'Institution Evaluation'!$A$56:$K$346,10,0)&amp;""</f>
        <v/>
      </c>
      <c r="K177" s="293">
        <f t="shared" si="29"/>
        <v>10</v>
      </c>
      <c r="L177" s="263">
        <f>IF($E177="Not Scored", "N/A",IF(AND($D177='Auto Responses'!$J$27,$H177=""),"N/A",IF(AND($D177='Auto Responses'!$J$27,$H177='Auto Responses'!$J$7),1,IF(AND($D177='Auto Responses'!$J$27,$H177='Auto Responses'!$J$8),0,IF(OR(AND($F177=$G177,$H177=""),$H177='Auto Responses'!$J$7),1,0)))))</f>
        <v>1</v>
      </c>
      <c r="M177" s="293" t="str">
        <f>VLOOKUP($A177,'Institution Evaluation'!$A$56:$K$346,11,0)&amp;""</f>
        <v>FALSE</v>
      </c>
      <c r="N177" s="293">
        <f t="shared" si="30"/>
        <v>0</v>
      </c>
      <c r="O177" s="263">
        <f t="shared" ref="O177:O186" si="41">IF(OR($F$17="No",$E177="Not Scored",$F177="N/A"),"N/A",IF($J177="",$K177,IF($J177="Minor Importance",5,IF($J177="Standard Importance",10,IF($J177="Critical Importance",20,0)))))</f>
        <v>10</v>
      </c>
      <c r="P177" s="263">
        <f t="shared" si="31"/>
        <v>10</v>
      </c>
      <c r="Q177" s="263">
        <f t="shared" si="32"/>
        <v>0</v>
      </c>
      <c r="R177" s="263">
        <f t="shared" si="36"/>
        <v>0</v>
      </c>
      <c r="S177" s="263">
        <f t="shared" si="33"/>
        <v>0</v>
      </c>
      <c r="T177" s="263">
        <f t="shared" si="34"/>
        <v>0</v>
      </c>
      <c r="U177" s="263">
        <f t="shared" si="37"/>
        <v>52</v>
      </c>
      <c r="V177" s="263">
        <f t="shared" si="35"/>
        <v>0</v>
      </c>
    </row>
    <row r="178" spans="1:22" ht="56.95" customHeight="1" x14ac:dyDescent="0.25">
      <c r="A178" s="293" t="str">
        <f>Questions!$A178</f>
        <v>HFIH-02</v>
      </c>
      <c r="B178" s="293" t="str">
        <f t="shared" si="28"/>
        <v>HFIH</v>
      </c>
      <c r="C178" s="293" t="str">
        <f>VLOOKUP($A178,Questions!$A$3:$L$333,2,0)&amp;""</f>
        <v>Do you either have an internal incident response team or retain an external team?</v>
      </c>
      <c r="D178" s="293" t="str">
        <f>VLOOKUP($A178,Questions!$A$3:$L$333,11,0)&amp;""</f>
        <v/>
      </c>
      <c r="E178" s="293" t="str">
        <f>VLOOKUP($A178,Questions!$A$3:$L$333,12,0)&amp;""</f>
        <v>Infrastructure</v>
      </c>
      <c r="F178" s="293" t="str">
        <f>VLOOKUP($A178,'Institution Evaluation'!$A$56:$K$346,3,0)&amp;""</f>
        <v>Yes</v>
      </c>
      <c r="G178" s="293" t="str">
        <f>VLOOKUP($A178,'Institution Evaluation'!$A$56:$K$346,7,0)&amp;""</f>
        <v>Yes</v>
      </c>
      <c r="H178" s="293" t="str">
        <f>VLOOKUP($A178,'Institution Evaluation'!$A$56:$K$346,8,0)&amp;""</f>
        <v/>
      </c>
      <c r="I178" s="293" t="str">
        <f>VLOOKUP($A178,'Institution Evaluation'!$A$56:$K$346,9,0)&amp;""</f>
        <v>Minor Importance</v>
      </c>
      <c r="J178" s="293" t="str">
        <f>VLOOKUP($A178,'Institution Evaluation'!$A$56:$K$346,10,0)&amp;""</f>
        <v/>
      </c>
      <c r="K178" s="293">
        <f t="shared" si="29"/>
        <v>5</v>
      </c>
      <c r="L178" s="263">
        <f>IF($E178="Not Scored", "N/A",IF(AND($D178='Auto Responses'!$J$27,$H178=""),"N/A",IF(AND($D178='Auto Responses'!$J$27,$H178='Auto Responses'!$J$7),1,IF(AND($D178='Auto Responses'!$J$27,$H178='Auto Responses'!$J$8),0,IF(OR(AND($F178=$G178,$H178=""),$H178='Auto Responses'!$J$7),1,0)))))</f>
        <v>1</v>
      </c>
      <c r="M178" s="293" t="str">
        <f>VLOOKUP($A178,'Institution Evaluation'!$A$56:$K$346,11,0)&amp;""</f>
        <v>FALSE</v>
      </c>
      <c r="N178" s="293">
        <f t="shared" si="30"/>
        <v>0</v>
      </c>
      <c r="O178" s="263">
        <f t="shared" si="41"/>
        <v>5</v>
      </c>
      <c r="P178" s="263">
        <f t="shared" si="31"/>
        <v>5</v>
      </c>
      <c r="Q178" s="263">
        <f t="shared" si="32"/>
        <v>0</v>
      </c>
      <c r="R178" s="263">
        <f t="shared" si="36"/>
        <v>0</v>
      </c>
      <c r="S178" s="263">
        <f t="shared" si="33"/>
        <v>0</v>
      </c>
      <c r="T178" s="263">
        <f t="shared" si="34"/>
        <v>0</v>
      </c>
      <c r="U178" s="263">
        <f t="shared" si="37"/>
        <v>52</v>
      </c>
      <c r="V178" s="263">
        <f t="shared" si="35"/>
        <v>0</v>
      </c>
    </row>
    <row r="179" spans="1:22" ht="56.95" customHeight="1" x14ac:dyDescent="0.25">
      <c r="A179" s="293" t="str">
        <f>Questions!$A179</f>
        <v>HFIH-03</v>
      </c>
      <c r="B179" s="293" t="str">
        <f t="shared" si="28"/>
        <v>HFIH</v>
      </c>
      <c r="C179" s="293" t="str">
        <f>VLOOKUP($A179,Questions!$A$3:$L$333,2,0)&amp;""</f>
        <v>Do you have the capability to respond to incidents on a 24 x 7 x 365 basis?</v>
      </c>
      <c r="D179" s="293" t="str">
        <f>VLOOKUP($A179,Questions!$A$3:$L$333,11,0)&amp;""</f>
        <v/>
      </c>
      <c r="E179" s="293" t="str">
        <f>VLOOKUP($A179,Questions!$A$3:$L$333,12,0)&amp;""</f>
        <v>Infrastructure</v>
      </c>
      <c r="F179" s="293" t="str">
        <f>VLOOKUP($A179,'Institution Evaluation'!$A$56:$K$346,3,0)&amp;""</f>
        <v>Yes</v>
      </c>
      <c r="G179" s="293" t="str">
        <f>VLOOKUP($A179,'Institution Evaluation'!$A$56:$K$346,7,0)&amp;""</f>
        <v>Yes</v>
      </c>
      <c r="H179" s="293" t="str">
        <f>VLOOKUP($A179,'Institution Evaluation'!$A$56:$K$346,8,0)&amp;""</f>
        <v/>
      </c>
      <c r="I179" s="293" t="str">
        <f>VLOOKUP($A179,'Institution Evaluation'!$A$56:$K$346,9,0)&amp;""</f>
        <v>Minor Importance</v>
      </c>
      <c r="J179" s="293" t="str">
        <f>VLOOKUP($A179,'Institution Evaluation'!$A$56:$K$346,10,0)&amp;""</f>
        <v/>
      </c>
      <c r="K179" s="293">
        <f t="shared" si="29"/>
        <v>5</v>
      </c>
      <c r="L179" s="263">
        <f>IF($E179="Not Scored", "N/A",IF(AND($D179='Auto Responses'!$J$27,$H179=""),"N/A",IF(AND($D179='Auto Responses'!$J$27,$H179='Auto Responses'!$J$7),1,IF(AND($D179='Auto Responses'!$J$27,$H179='Auto Responses'!$J$8),0,IF(OR(AND($F179=$G179,$H179=""),$H179='Auto Responses'!$J$7),1,0)))))</f>
        <v>1</v>
      </c>
      <c r="M179" s="293" t="str">
        <f>VLOOKUP($A179,'Institution Evaluation'!$A$56:$K$346,11,0)&amp;""</f>
        <v>FALSE</v>
      </c>
      <c r="N179" s="293">
        <f t="shared" si="30"/>
        <v>0</v>
      </c>
      <c r="O179" s="263">
        <f t="shared" si="41"/>
        <v>5</v>
      </c>
      <c r="P179" s="263">
        <f t="shared" si="31"/>
        <v>5</v>
      </c>
      <c r="Q179" s="263">
        <f t="shared" si="32"/>
        <v>0</v>
      </c>
      <c r="R179" s="263">
        <f t="shared" si="36"/>
        <v>0</v>
      </c>
      <c r="S179" s="263">
        <f t="shared" si="33"/>
        <v>0</v>
      </c>
      <c r="T179" s="263">
        <f t="shared" si="34"/>
        <v>0</v>
      </c>
      <c r="U179" s="263">
        <f t="shared" si="37"/>
        <v>52</v>
      </c>
      <c r="V179" s="263">
        <f t="shared" si="35"/>
        <v>0</v>
      </c>
    </row>
    <row r="180" spans="1:22" ht="56.95" customHeight="1" x14ac:dyDescent="0.25">
      <c r="A180" s="293" t="str">
        <f>Questions!$A180</f>
        <v>HFIH-04</v>
      </c>
      <c r="B180" s="293" t="str">
        <f t="shared" si="28"/>
        <v>HFIH</v>
      </c>
      <c r="C180" s="293" t="str">
        <f>VLOOKUP($A180,Questions!$A$3:$L$333,2,0)&amp;""</f>
        <v>Do you carry cyber-risk insurance to protect against unforeseen service outages, data that is lost or stolen, and security incidents?</v>
      </c>
      <c r="D180" s="293" t="str">
        <f>VLOOKUP($A180,Questions!$A$3:$L$333,11,0)&amp;""</f>
        <v/>
      </c>
      <c r="E180" s="293" t="str">
        <f>VLOOKUP($A180,Questions!$A$3:$L$333,12,0)&amp;""</f>
        <v>Infrastructure</v>
      </c>
      <c r="F180" s="293" t="str">
        <f>VLOOKUP($A180,'Institution Evaluation'!$A$56:$K$346,3,0)&amp;""</f>
        <v>Yes</v>
      </c>
      <c r="G180" s="293" t="str">
        <f>VLOOKUP($A180,'Institution Evaluation'!$A$56:$K$346,7,0)&amp;""</f>
        <v>Yes</v>
      </c>
      <c r="H180" s="293" t="str">
        <f>VLOOKUP($A180,'Institution Evaluation'!$A$56:$K$346,8,0)&amp;""</f>
        <v/>
      </c>
      <c r="I180" s="293" t="str">
        <f>VLOOKUP($A180,'Institution Evaluation'!$A$56:$K$346,9,0)&amp;""</f>
        <v>Minor Importance</v>
      </c>
      <c r="J180" s="293" t="str">
        <f>VLOOKUP($A180,'Institution Evaluation'!$A$56:$K$346,10,0)&amp;""</f>
        <v/>
      </c>
      <c r="K180" s="293">
        <f t="shared" si="29"/>
        <v>5</v>
      </c>
      <c r="L180" s="263">
        <f>IF($E180="Not Scored", "N/A",IF(AND($D180='Auto Responses'!$J$27,$H180=""),"N/A",IF(AND($D180='Auto Responses'!$J$27,$H180='Auto Responses'!$J$7),1,IF(AND($D180='Auto Responses'!$J$27,$H180='Auto Responses'!$J$8),0,IF(OR(AND($F180=$G180,$H180=""),$H180='Auto Responses'!$J$7),1,0)))))</f>
        <v>1</v>
      </c>
      <c r="M180" s="293" t="str">
        <f>VLOOKUP($A180,'Institution Evaluation'!$A$56:$K$346,11,0)&amp;""</f>
        <v>FALSE</v>
      </c>
      <c r="N180" s="293">
        <f t="shared" si="30"/>
        <v>0</v>
      </c>
      <c r="O180" s="263">
        <f t="shared" si="41"/>
        <v>5</v>
      </c>
      <c r="P180" s="263">
        <f t="shared" si="31"/>
        <v>5</v>
      </c>
      <c r="Q180" s="263">
        <f t="shared" si="32"/>
        <v>0</v>
      </c>
      <c r="R180" s="263">
        <f t="shared" si="36"/>
        <v>0</v>
      </c>
      <c r="S180" s="263">
        <f t="shared" si="33"/>
        <v>0</v>
      </c>
      <c r="T180" s="263">
        <f t="shared" si="34"/>
        <v>0</v>
      </c>
      <c r="U180" s="263">
        <f t="shared" si="37"/>
        <v>52</v>
      </c>
      <c r="V180" s="263">
        <f t="shared" si="35"/>
        <v>0</v>
      </c>
    </row>
    <row r="181" spans="1:22" ht="56.95" customHeight="1" x14ac:dyDescent="0.25">
      <c r="A181" s="293" t="str">
        <f>Questions!$A181</f>
        <v>VULN-01</v>
      </c>
      <c r="B181" s="293" t="str">
        <f t="shared" si="28"/>
        <v>VULN</v>
      </c>
      <c r="C181" s="293" t="str">
        <f>VLOOKUP($A181,Questions!$A$3:$L$333,2,0)&amp;""</f>
        <v>Are your systems and applications scanned with an authenticated user account for vulnerabilities (that are remediated) prior to new releases?*</v>
      </c>
      <c r="D181" s="293" t="str">
        <f>VLOOKUP($A181,Questions!$A$3:$L$333,11,0)&amp;""</f>
        <v/>
      </c>
      <c r="E181" s="293" t="str">
        <f>VLOOKUP($A181,Questions!$A$3:$L$333,12,0)&amp;""</f>
        <v>Infrastructure</v>
      </c>
      <c r="F181" s="293" t="str">
        <f>VLOOKUP($A181,'Institution Evaluation'!$A$56:$K$346,3,0)&amp;""</f>
        <v>Yes</v>
      </c>
      <c r="G181" s="293" t="str">
        <f>VLOOKUP($A181,'Institution Evaluation'!$A$56:$K$346,7,0)&amp;""</f>
        <v>Yes</v>
      </c>
      <c r="H181" s="293" t="str">
        <f>VLOOKUP($A181,'Institution Evaluation'!$A$56:$K$346,8,0)&amp;""</f>
        <v/>
      </c>
      <c r="I181" s="293" t="str">
        <f>VLOOKUP($A181,'Institution Evaluation'!$A$56:$K$346,9,0)&amp;""</f>
        <v>Critical Importance</v>
      </c>
      <c r="J181" s="293" t="str">
        <f>VLOOKUP($A181,'Institution Evaluation'!$A$56:$K$346,10,0)&amp;""</f>
        <v/>
      </c>
      <c r="K181" s="293">
        <f t="shared" si="29"/>
        <v>20</v>
      </c>
      <c r="L181" s="263">
        <f>IF($E181="Not Scored", "N/A",IF(AND($D181='Auto Responses'!$J$27,$H181=""),"N/A",IF(AND($D181='Auto Responses'!$J$27,$H181='Auto Responses'!$J$7),1,IF(AND($D181='Auto Responses'!$J$27,$H181='Auto Responses'!$J$8),0,IF(OR(AND($F181=$G181,$H181=""),$H181='Auto Responses'!$J$7),1,0)))))</f>
        <v>1</v>
      </c>
      <c r="M181" s="293" t="str">
        <f>VLOOKUP($A181,'Institution Evaluation'!$A$56:$K$346,11,0)&amp;""</f>
        <v>FALSE</v>
      </c>
      <c r="N181" s="293">
        <f t="shared" si="30"/>
        <v>1</v>
      </c>
      <c r="O181" s="263">
        <f t="shared" si="41"/>
        <v>20</v>
      </c>
      <c r="P181" s="263">
        <f t="shared" si="31"/>
        <v>20</v>
      </c>
      <c r="Q181" s="263">
        <f t="shared" si="32"/>
        <v>0</v>
      </c>
      <c r="R181" s="263">
        <f t="shared" si="36"/>
        <v>0</v>
      </c>
      <c r="S181" s="263">
        <f t="shared" si="33"/>
        <v>0</v>
      </c>
      <c r="T181" s="263">
        <f t="shared" si="34"/>
        <v>1</v>
      </c>
      <c r="U181" s="263">
        <f t="shared" si="37"/>
        <v>53</v>
      </c>
      <c r="V181" s="263">
        <f t="shared" si="35"/>
        <v>53</v>
      </c>
    </row>
    <row r="182" spans="1:22" ht="56.95" customHeight="1" x14ac:dyDescent="0.25">
      <c r="A182" s="293" t="str">
        <f>Questions!$A182</f>
        <v>VULN-02</v>
      </c>
      <c r="B182" s="293" t="str">
        <f t="shared" si="28"/>
        <v>VULN</v>
      </c>
      <c r="C182" s="293" t="str">
        <f>VLOOKUP($A182,Questions!$A$3:$L$333,2,0)&amp;""</f>
        <v>Will you provide results of application and system vulnerability scans to the institution?*</v>
      </c>
      <c r="D182" s="293" t="str">
        <f>VLOOKUP($A182,Questions!$A$3:$L$333,11,0)&amp;""</f>
        <v/>
      </c>
      <c r="E182" s="293" t="str">
        <f>VLOOKUP($A182,Questions!$A$3:$L$333,12,0)&amp;""</f>
        <v>Infrastructure</v>
      </c>
      <c r="F182" s="293" t="str">
        <f>VLOOKUP($A182,'Institution Evaluation'!$A$56:$K$346,3,0)&amp;""</f>
        <v>Yes</v>
      </c>
      <c r="G182" s="293" t="str">
        <f>VLOOKUP($A182,'Institution Evaluation'!$A$56:$K$346,7,0)&amp;""</f>
        <v>Yes</v>
      </c>
      <c r="H182" s="293" t="str">
        <f>VLOOKUP($A182,'Institution Evaluation'!$A$56:$K$346,8,0)&amp;""</f>
        <v/>
      </c>
      <c r="I182" s="293" t="str">
        <f>VLOOKUP($A182,'Institution Evaluation'!$A$56:$K$346,9,0)&amp;""</f>
        <v>Critical Importance</v>
      </c>
      <c r="J182" s="293" t="str">
        <f>VLOOKUP($A182,'Institution Evaluation'!$A$56:$K$346,10,0)&amp;""</f>
        <v/>
      </c>
      <c r="K182" s="293">
        <f t="shared" si="29"/>
        <v>20</v>
      </c>
      <c r="L182" s="263">
        <f>IF($E182="Not Scored", "N/A",IF(AND($D182='Auto Responses'!$J$27,$H182=""),"N/A",IF(AND($D182='Auto Responses'!$J$27,$H182='Auto Responses'!$J$7),1,IF(AND($D182='Auto Responses'!$J$27,$H182='Auto Responses'!$J$8),0,IF(OR(AND($F182=$G182,$H182=""),$H182='Auto Responses'!$J$7),1,0)))))</f>
        <v>1</v>
      </c>
      <c r="M182" s="293" t="str">
        <f>VLOOKUP($A182,'Institution Evaluation'!$A$56:$K$346,11,0)&amp;""</f>
        <v>FALSE</v>
      </c>
      <c r="N182" s="293">
        <f t="shared" si="30"/>
        <v>1</v>
      </c>
      <c r="O182" s="263">
        <f t="shared" si="41"/>
        <v>20</v>
      </c>
      <c r="P182" s="263">
        <f t="shared" si="31"/>
        <v>20</v>
      </c>
      <c r="Q182" s="263">
        <f t="shared" si="32"/>
        <v>0</v>
      </c>
      <c r="R182" s="263">
        <f t="shared" si="36"/>
        <v>0</v>
      </c>
      <c r="S182" s="263">
        <f t="shared" si="33"/>
        <v>0</v>
      </c>
      <c r="T182" s="263">
        <f t="shared" si="34"/>
        <v>1</v>
      </c>
      <c r="U182" s="263">
        <f t="shared" si="37"/>
        <v>54</v>
      </c>
      <c r="V182" s="263">
        <f t="shared" si="35"/>
        <v>54</v>
      </c>
    </row>
    <row r="183" spans="1:22" ht="56.95" customHeight="1" x14ac:dyDescent="0.25">
      <c r="A183" s="293" t="str">
        <f>Questions!$A183</f>
        <v>VULN-03</v>
      </c>
      <c r="B183" s="293" t="str">
        <f t="shared" si="28"/>
        <v>VULN</v>
      </c>
      <c r="C183" s="293" t="str">
        <f>VLOOKUP($A183,Questions!$A$3:$L$333,2,0)&amp;""</f>
        <v>Will you allow the institution to perform its own vulnerability testing and/or scanning of your systems and/or application, provided that testing is performed at a mutually agreed upon time and date?*</v>
      </c>
      <c r="D183" s="293" t="str">
        <f>VLOOKUP($A183,Questions!$A$3:$L$333,11,0)&amp;""</f>
        <v/>
      </c>
      <c r="E183" s="293" t="str">
        <f>VLOOKUP($A183,Questions!$A$3:$L$333,12,0)&amp;""</f>
        <v>Infrastructure</v>
      </c>
      <c r="F183" s="293" t="str">
        <f>VLOOKUP($A183,'Institution Evaluation'!$A$56:$K$346,3,0)&amp;""</f>
        <v>Yes</v>
      </c>
      <c r="G183" s="293" t="str">
        <f>VLOOKUP($A183,'Institution Evaluation'!$A$56:$K$346,7,0)&amp;""</f>
        <v>Yes</v>
      </c>
      <c r="H183" s="293" t="str">
        <f>VLOOKUP($A183,'Institution Evaluation'!$A$56:$K$346,8,0)&amp;""</f>
        <v/>
      </c>
      <c r="I183" s="293" t="str">
        <f>VLOOKUP($A183,'Institution Evaluation'!$A$56:$K$346,9,0)&amp;""</f>
        <v>Critical Importance</v>
      </c>
      <c r="J183" s="293" t="str">
        <f>VLOOKUP($A183,'Institution Evaluation'!$A$56:$K$346,10,0)&amp;""</f>
        <v/>
      </c>
      <c r="K183" s="293">
        <f t="shared" si="29"/>
        <v>20</v>
      </c>
      <c r="L183" s="263">
        <f>IF($E183="Not Scored", "N/A",IF(AND($D183='Auto Responses'!$J$27,$H183=""),"N/A",IF(AND($D183='Auto Responses'!$J$27,$H183='Auto Responses'!$J$7),1,IF(AND($D183='Auto Responses'!$J$27,$H183='Auto Responses'!$J$8),0,IF(OR(AND($F183=$G183,$H183=""),$H183='Auto Responses'!$J$7),1,0)))))</f>
        <v>1</v>
      </c>
      <c r="M183" s="293" t="str">
        <f>VLOOKUP($A183,'Institution Evaluation'!$A$56:$K$346,11,0)&amp;""</f>
        <v>FALSE</v>
      </c>
      <c r="N183" s="293">
        <f t="shared" si="30"/>
        <v>1</v>
      </c>
      <c r="O183" s="263">
        <f t="shared" si="41"/>
        <v>20</v>
      </c>
      <c r="P183" s="263">
        <f t="shared" si="31"/>
        <v>20</v>
      </c>
      <c r="Q183" s="263">
        <f t="shared" si="32"/>
        <v>0</v>
      </c>
      <c r="R183" s="263">
        <f t="shared" si="36"/>
        <v>0</v>
      </c>
      <c r="S183" s="263">
        <f t="shared" si="33"/>
        <v>0</v>
      </c>
      <c r="T183" s="263">
        <f t="shared" si="34"/>
        <v>1</v>
      </c>
      <c r="U183" s="263">
        <f t="shared" si="37"/>
        <v>55</v>
      </c>
      <c r="V183" s="263">
        <f t="shared" si="35"/>
        <v>55</v>
      </c>
    </row>
    <row r="184" spans="1:22" ht="56.95" customHeight="1" x14ac:dyDescent="0.25">
      <c r="A184" s="293" t="str">
        <f>Questions!$A184</f>
        <v>VULN-04</v>
      </c>
      <c r="B184" s="293" t="str">
        <f t="shared" si="28"/>
        <v>VULN</v>
      </c>
      <c r="C184" s="293" t="str">
        <f>VLOOKUP($A184,Questions!$A$3:$L$333,2,0)&amp;""</f>
        <v>Have your systems and applications had a third-party security assessment completed in the last year?</v>
      </c>
      <c r="D184" s="293" t="str">
        <f>VLOOKUP($A184,Questions!$A$3:$L$333,11,0)&amp;""</f>
        <v/>
      </c>
      <c r="E184" s="293" t="str">
        <f>VLOOKUP($A184,Questions!$A$3:$L$333,12,0)&amp;""</f>
        <v>Infrastructure</v>
      </c>
      <c r="F184" s="293" t="str">
        <f>VLOOKUP($A184,'Institution Evaluation'!$A$56:$K$346,3,0)&amp;""</f>
        <v>Yes</v>
      </c>
      <c r="G184" s="293" t="str">
        <f>VLOOKUP($A184,'Institution Evaluation'!$A$56:$K$346,7,0)&amp;""</f>
        <v>Yes</v>
      </c>
      <c r="H184" s="293" t="str">
        <f>VLOOKUP($A184,'Institution Evaluation'!$A$56:$K$346,8,0)&amp;""</f>
        <v/>
      </c>
      <c r="I184" s="293" t="str">
        <f>VLOOKUP($A184,'Institution Evaluation'!$A$56:$K$346,9,0)&amp;""</f>
        <v>Standard Importance</v>
      </c>
      <c r="J184" s="293" t="str">
        <f>VLOOKUP($A184,'Institution Evaluation'!$A$56:$K$346,10,0)&amp;""</f>
        <v/>
      </c>
      <c r="K184" s="293">
        <f t="shared" si="29"/>
        <v>10</v>
      </c>
      <c r="L184" s="263">
        <f>IF($E184="Not Scored", "N/A",IF(AND($D184='Auto Responses'!$J$27,$H184=""),"N/A",IF(AND($D184='Auto Responses'!$J$27,$H184='Auto Responses'!$J$7),1,IF(AND($D184='Auto Responses'!$J$27,$H184='Auto Responses'!$J$8),0,IF(OR(AND($F184=$G184,$H184=""),$H184='Auto Responses'!$J$7),1,0)))))</f>
        <v>1</v>
      </c>
      <c r="M184" s="293" t="str">
        <f>VLOOKUP($A184,'Institution Evaluation'!$A$56:$K$346,11,0)&amp;""</f>
        <v>FALSE</v>
      </c>
      <c r="N184" s="293">
        <f t="shared" si="30"/>
        <v>0</v>
      </c>
      <c r="O184" s="263">
        <f t="shared" si="41"/>
        <v>10</v>
      </c>
      <c r="P184" s="263">
        <f t="shared" si="31"/>
        <v>10</v>
      </c>
      <c r="Q184" s="263">
        <f t="shared" si="32"/>
        <v>0</v>
      </c>
      <c r="R184" s="263">
        <f t="shared" si="36"/>
        <v>0</v>
      </c>
      <c r="S184" s="263">
        <f t="shared" si="33"/>
        <v>0</v>
      </c>
      <c r="T184" s="263">
        <f t="shared" si="34"/>
        <v>0</v>
      </c>
      <c r="U184" s="263">
        <f t="shared" si="37"/>
        <v>55</v>
      </c>
      <c r="V184" s="263">
        <f t="shared" si="35"/>
        <v>0</v>
      </c>
    </row>
    <row r="185" spans="1:22" ht="56.95" customHeight="1" x14ac:dyDescent="0.25">
      <c r="A185" s="293" t="str">
        <f>Questions!$A185</f>
        <v>VULN-05</v>
      </c>
      <c r="B185" s="293" t="str">
        <f t="shared" si="28"/>
        <v>VULN</v>
      </c>
      <c r="C185" s="293" t="str">
        <f>VLOOKUP($A185,Questions!$A$3:$L$333,2,0)&amp;""</f>
        <v>Do you regularly scan for common web application security vulnerabilities (e.g., SQL injection, XSS, XSRF, etc.)?</v>
      </c>
      <c r="D185" s="293" t="str">
        <f>VLOOKUP($A185,Questions!$A$3:$L$333,11,0)&amp;""</f>
        <v/>
      </c>
      <c r="E185" s="293" t="str">
        <f>VLOOKUP($A185,Questions!$A$3:$L$333,12,0)&amp;""</f>
        <v>Infrastructure</v>
      </c>
      <c r="F185" s="293" t="str">
        <f>VLOOKUP($A185,'Institution Evaluation'!$A$56:$K$346,3,0)&amp;""</f>
        <v>Yes</v>
      </c>
      <c r="G185" s="293" t="str">
        <f>VLOOKUP($A185,'Institution Evaluation'!$A$56:$K$346,7,0)&amp;""</f>
        <v>Yes</v>
      </c>
      <c r="H185" s="293" t="str">
        <f>VLOOKUP($A185,'Institution Evaluation'!$A$56:$K$346,8,0)&amp;""</f>
        <v/>
      </c>
      <c r="I185" s="293" t="str">
        <f>VLOOKUP($A185,'Institution Evaluation'!$A$56:$K$346,9,0)&amp;""</f>
        <v>Standard Importance</v>
      </c>
      <c r="J185" s="293" t="str">
        <f>VLOOKUP($A185,'Institution Evaluation'!$A$56:$K$346,10,0)&amp;""</f>
        <v/>
      </c>
      <c r="K185" s="293">
        <f t="shared" si="29"/>
        <v>10</v>
      </c>
      <c r="L185" s="263">
        <f>IF($E185="Not Scored", "N/A",IF(AND($D185='Auto Responses'!$J$27,$H185=""),"N/A",IF(AND($D185='Auto Responses'!$J$27,$H185='Auto Responses'!$J$7),1,IF(AND($D185='Auto Responses'!$J$27,$H185='Auto Responses'!$J$8),0,IF(OR(AND($F185=$G185,$H185=""),$H185='Auto Responses'!$J$7),1,0)))))</f>
        <v>1</v>
      </c>
      <c r="M185" s="293" t="str">
        <f>VLOOKUP($A185,'Institution Evaluation'!$A$56:$K$346,11,0)&amp;""</f>
        <v>FALSE</v>
      </c>
      <c r="N185" s="293">
        <f t="shared" si="30"/>
        <v>0</v>
      </c>
      <c r="O185" s="263">
        <f t="shared" si="41"/>
        <v>10</v>
      </c>
      <c r="P185" s="263">
        <f t="shared" si="31"/>
        <v>10</v>
      </c>
      <c r="Q185" s="263">
        <f t="shared" si="32"/>
        <v>0</v>
      </c>
      <c r="R185" s="263">
        <f t="shared" si="36"/>
        <v>0</v>
      </c>
      <c r="S185" s="263">
        <f t="shared" si="33"/>
        <v>0</v>
      </c>
      <c r="T185" s="263">
        <f t="shared" si="34"/>
        <v>0</v>
      </c>
      <c r="U185" s="263">
        <f t="shared" si="37"/>
        <v>55</v>
      </c>
      <c r="V185" s="263">
        <f t="shared" si="35"/>
        <v>0</v>
      </c>
    </row>
    <row r="186" spans="1:22" ht="56.95" customHeight="1" x14ac:dyDescent="0.25">
      <c r="A186" s="293" t="str">
        <f>Questions!$A186</f>
        <v>VULN-06</v>
      </c>
      <c r="B186" s="293" t="str">
        <f t="shared" si="28"/>
        <v>VULN</v>
      </c>
      <c r="C186" s="293" t="str">
        <f>VLOOKUP($A186,Questions!$A$3:$L$333,2,0)&amp;""</f>
        <v>Are your systems and applications regularly scanned externally for vulnerabilities?</v>
      </c>
      <c r="D186" s="293" t="str">
        <f>VLOOKUP($A186,Questions!$A$3:$L$333,11,0)&amp;""</f>
        <v/>
      </c>
      <c r="E186" s="293" t="str">
        <f>VLOOKUP($A186,Questions!$A$3:$L$333,12,0)&amp;""</f>
        <v>Infrastructure</v>
      </c>
      <c r="F186" s="293" t="str">
        <f>VLOOKUP($A186,'Institution Evaluation'!$A$56:$K$346,3,0)&amp;""</f>
        <v>Yes</v>
      </c>
      <c r="G186" s="293" t="str">
        <f>VLOOKUP($A186,'Institution Evaluation'!$A$56:$K$346,7,0)&amp;""</f>
        <v>Yes</v>
      </c>
      <c r="H186" s="293" t="str">
        <f>VLOOKUP($A186,'Institution Evaluation'!$A$56:$K$346,8,0)&amp;""</f>
        <v/>
      </c>
      <c r="I186" s="293" t="str">
        <f>VLOOKUP($A186,'Institution Evaluation'!$A$56:$K$346,9,0)&amp;""</f>
        <v>Minor Importance</v>
      </c>
      <c r="J186" s="293" t="str">
        <f>VLOOKUP($A186,'Institution Evaluation'!$A$56:$K$346,10,0)&amp;""</f>
        <v/>
      </c>
      <c r="K186" s="293">
        <f t="shared" si="29"/>
        <v>5</v>
      </c>
      <c r="L186" s="263">
        <f>IF($E186="Not Scored", "N/A",IF(AND($D186='Auto Responses'!$J$27,$H186=""),"N/A",IF(AND($D186='Auto Responses'!$J$27,$H186='Auto Responses'!$J$7),1,IF(AND($D186='Auto Responses'!$J$27,$H186='Auto Responses'!$J$8),0,IF(OR(AND($F186=$G186,$H186=""),$H186='Auto Responses'!$J$7),1,0)))))</f>
        <v>1</v>
      </c>
      <c r="M186" s="293" t="str">
        <f>VLOOKUP($A186,'Institution Evaluation'!$A$56:$K$346,11,0)&amp;""</f>
        <v>FALSE</v>
      </c>
      <c r="N186" s="293">
        <f t="shared" si="30"/>
        <v>0</v>
      </c>
      <c r="O186" s="263">
        <f t="shared" si="41"/>
        <v>5</v>
      </c>
      <c r="P186" s="263">
        <f t="shared" si="31"/>
        <v>5</v>
      </c>
      <c r="Q186" s="263">
        <f t="shared" si="32"/>
        <v>0</v>
      </c>
      <c r="R186" s="263">
        <f t="shared" si="36"/>
        <v>0</v>
      </c>
      <c r="S186" s="263">
        <f t="shared" si="33"/>
        <v>0</v>
      </c>
      <c r="T186" s="263">
        <f t="shared" si="34"/>
        <v>0</v>
      </c>
      <c r="U186" s="263">
        <f t="shared" si="37"/>
        <v>55</v>
      </c>
      <c r="V186" s="263">
        <f t="shared" si="35"/>
        <v>0</v>
      </c>
    </row>
    <row r="187" spans="1:22" ht="56.95" customHeight="1" x14ac:dyDescent="0.25">
      <c r="A187" s="293" t="str">
        <f>Questions!$A187</f>
        <v>HIPA-01</v>
      </c>
      <c r="B187" s="293" t="str">
        <f t="shared" si="28"/>
        <v>HIPA</v>
      </c>
      <c r="C187" s="293" t="str">
        <f>VLOOKUP($A187,Questions!$A$3:$L$333,2,0)&amp;""</f>
        <v>Do your workforce members receive regular training related to the Health Insurance Portability and Accountability Act (HIPAA) Privacy and Security Rules and the HITECH Act?*</v>
      </c>
      <c r="D187" s="293" t="str">
        <f>VLOOKUP($A187,Questions!$A$3:$L$333,11,0)&amp;""</f>
        <v/>
      </c>
      <c r="E187" s="293" t="str">
        <f>VLOOKUP($A187,Questions!$A$3:$L$333,12,0)&amp;""</f>
        <v>Case-specific</v>
      </c>
      <c r="F187" s="293" t="str">
        <f>VLOOKUP($A187,'Institution Evaluation'!$A$56:$K$346,3,0)&amp;""</f>
        <v/>
      </c>
      <c r="G187" s="293" t="str">
        <f>VLOOKUP($A187,'Institution Evaluation'!$A$56:$K$346,7,0)&amp;""</f>
        <v>Yes</v>
      </c>
      <c r="H187" s="293" t="str">
        <f>VLOOKUP($A187,'Institution Evaluation'!$A$56:$K$346,8,0)&amp;""</f>
        <v/>
      </c>
      <c r="I187" s="293" t="str">
        <f>VLOOKUP($A187,'Institution Evaluation'!$A$56:$K$346,9,0)&amp;""</f>
        <v>Critical Importance</v>
      </c>
      <c r="J187" s="293" t="str">
        <f>VLOOKUP($A187,'Institution Evaluation'!$A$56:$K$346,10,0)&amp;""</f>
        <v/>
      </c>
      <c r="K187" s="293">
        <f t="shared" si="29"/>
        <v>20</v>
      </c>
      <c r="L187" s="263">
        <f>IF($E187="Not Scored", "N/A",IF(AND($D187='Auto Responses'!$J$27,$H187=""),"N/A",IF(AND($D187='Auto Responses'!$J$27,$H187='Auto Responses'!$J$7),1,IF(AND($D187='Auto Responses'!$J$27,$H187='Auto Responses'!$J$8),0,IF(OR(AND($F187=$G187,$H187=""),$H187='Auto Responses'!$J$7),1,0)))))</f>
        <v>0</v>
      </c>
      <c r="M187" s="293" t="str">
        <f>VLOOKUP($A187,'Institution Evaluation'!$A$56:$K$346,11,0)&amp;""</f>
        <v>FALSE</v>
      </c>
      <c r="N187" s="293">
        <f t="shared" si="30"/>
        <v>1</v>
      </c>
      <c r="O187" s="263" t="str">
        <f t="shared" ref="O187:O215" si="42">IF(OR($F$21="No",$E187="Not Scored",$F187="N/A"),"N/A",IF($J187="",$K187,IF($J187="Minor Importance",5,IF($J187="Standard Importance",10,IF($J187="Critical Importance",20,0)))))</f>
        <v>N/A</v>
      </c>
      <c r="P187" s="263" t="str">
        <f t="shared" si="31"/>
        <v>N/A</v>
      </c>
      <c r="Q187" s="263">
        <f t="shared" si="32"/>
        <v>0</v>
      </c>
      <c r="R187" s="263">
        <f t="shared" si="36"/>
        <v>0</v>
      </c>
      <c r="S187" s="263">
        <f t="shared" si="33"/>
        <v>0</v>
      </c>
      <c r="T187" s="263">
        <f t="shared" si="34"/>
        <v>1</v>
      </c>
      <c r="U187" s="263">
        <f t="shared" si="37"/>
        <v>56</v>
      </c>
      <c r="V187" s="263">
        <f t="shared" si="35"/>
        <v>56</v>
      </c>
    </row>
    <row r="188" spans="1:22" ht="56.95" customHeight="1" x14ac:dyDescent="0.25">
      <c r="A188" s="293" t="str">
        <f>Questions!$A188</f>
        <v>HIPA-02</v>
      </c>
      <c r="B188" s="293" t="str">
        <f t="shared" si="28"/>
        <v>HIPA</v>
      </c>
      <c r="C188" s="293" t="str">
        <f>VLOOKUP($A188,Questions!$A$3:$L$333,2,0)&amp;""</f>
        <v>Have you identified areas of risk?*</v>
      </c>
      <c r="D188" s="293" t="str">
        <f>VLOOKUP($A188,Questions!$A$3:$L$333,11,0)&amp;""</f>
        <v/>
      </c>
      <c r="E188" s="293" t="str">
        <f>VLOOKUP($A188,Questions!$A$3:$L$333,12,0)&amp;""</f>
        <v>Case-specific</v>
      </c>
      <c r="F188" s="293" t="str">
        <f>VLOOKUP($A188,'Institution Evaluation'!$A$56:$K$346,3,0)&amp;""</f>
        <v/>
      </c>
      <c r="G188" s="293" t="str">
        <f>VLOOKUP($A188,'Institution Evaluation'!$A$56:$K$346,7,0)&amp;""</f>
        <v>Yes</v>
      </c>
      <c r="H188" s="293" t="str">
        <f>VLOOKUP($A188,'Institution Evaluation'!$A$56:$K$346,8,0)&amp;""</f>
        <v/>
      </c>
      <c r="I188" s="293" t="str">
        <f>VLOOKUP($A188,'Institution Evaluation'!$A$56:$K$346,9,0)&amp;""</f>
        <v>Critical Importance</v>
      </c>
      <c r="J188" s="293" t="str">
        <f>VLOOKUP($A188,'Institution Evaluation'!$A$56:$K$346,10,0)&amp;""</f>
        <v/>
      </c>
      <c r="K188" s="293">
        <f t="shared" si="29"/>
        <v>20</v>
      </c>
      <c r="L188" s="263">
        <f>IF($E188="Not Scored", "N/A",IF(AND($D188='Auto Responses'!$J$27,$H188=""),"N/A",IF(AND($D188='Auto Responses'!$J$27,$H188='Auto Responses'!$J$7),1,IF(AND($D188='Auto Responses'!$J$27,$H188='Auto Responses'!$J$8),0,IF(OR(AND($F188=$G188,$H188=""),$H188='Auto Responses'!$J$7),1,0)))))</f>
        <v>0</v>
      </c>
      <c r="M188" s="293" t="str">
        <f>VLOOKUP($A188,'Institution Evaluation'!$A$56:$K$346,11,0)&amp;""</f>
        <v>FALSE</v>
      </c>
      <c r="N188" s="293">
        <f t="shared" si="30"/>
        <v>1</v>
      </c>
      <c r="O188" s="263" t="str">
        <f t="shared" si="42"/>
        <v>N/A</v>
      </c>
      <c r="P188" s="263" t="str">
        <f t="shared" si="31"/>
        <v>N/A</v>
      </c>
      <c r="Q188" s="263">
        <f t="shared" si="32"/>
        <v>0</v>
      </c>
      <c r="R188" s="263">
        <f t="shared" si="36"/>
        <v>0</v>
      </c>
      <c r="S188" s="263">
        <f t="shared" si="33"/>
        <v>0</v>
      </c>
      <c r="T188" s="263">
        <f t="shared" si="34"/>
        <v>1</v>
      </c>
      <c r="U188" s="263">
        <f t="shared" si="37"/>
        <v>57</v>
      </c>
      <c r="V188" s="263">
        <f t="shared" si="35"/>
        <v>57</v>
      </c>
    </row>
    <row r="189" spans="1:22" ht="56.95" customHeight="1" x14ac:dyDescent="0.25">
      <c r="A189" s="293" t="str">
        <f>Questions!$A189</f>
        <v>HIPA-03</v>
      </c>
      <c r="B189" s="293" t="str">
        <f t="shared" si="28"/>
        <v>HIPA</v>
      </c>
      <c r="C189" s="293" t="str">
        <f>VLOOKUP($A189,Questions!$A$3:$L$333,2,0)&amp;""</f>
        <v>Have the relevant policies/plans been tested?*</v>
      </c>
      <c r="D189" s="293" t="str">
        <f>VLOOKUP($A189,Questions!$A$3:$L$333,11,0)&amp;""</f>
        <v/>
      </c>
      <c r="E189" s="293" t="str">
        <f>VLOOKUP($A189,Questions!$A$3:$L$333,12,0)&amp;""</f>
        <v>Case-specific</v>
      </c>
      <c r="F189" s="293" t="str">
        <f>VLOOKUP($A189,'Institution Evaluation'!$A$56:$K$346,3,0)&amp;""</f>
        <v/>
      </c>
      <c r="G189" s="293" t="str">
        <f>VLOOKUP($A189,'Institution Evaluation'!$A$56:$K$346,7,0)&amp;""</f>
        <v>Yes</v>
      </c>
      <c r="H189" s="293" t="str">
        <f>VLOOKUP($A189,'Institution Evaluation'!$A$56:$K$346,8,0)&amp;""</f>
        <v/>
      </c>
      <c r="I189" s="293" t="str">
        <f>VLOOKUP($A189,'Institution Evaluation'!$A$56:$K$346,9,0)&amp;""</f>
        <v>Critical Importance</v>
      </c>
      <c r="J189" s="293" t="str">
        <f>VLOOKUP($A189,'Institution Evaluation'!$A$56:$K$346,10,0)&amp;""</f>
        <v/>
      </c>
      <c r="K189" s="293">
        <f t="shared" si="29"/>
        <v>20</v>
      </c>
      <c r="L189" s="263">
        <f>IF($E189="Not Scored", "N/A",IF(AND($D189='Auto Responses'!$J$27,$H189=""),"N/A",IF(AND($D189='Auto Responses'!$J$27,$H189='Auto Responses'!$J$7),1,IF(AND($D189='Auto Responses'!$J$27,$H189='Auto Responses'!$J$8),0,IF(OR(AND($F189=$G189,$H189=""),$H189='Auto Responses'!$J$7),1,0)))))</f>
        <v>0</v>
      </c>
      <c r="M189" s="293" t="str">
        <f>VLOOKUP($A189,'Institution Evaluation'!$A$56:$K$346,11,0)&amp;""</f>
        <v>FALSE</v>
      </c>
      <c r="N189" s="293">
        <f t="shared" si="30"/>
        <v>1</v>
      </c>
      <c r="O189" s="263" t="str">
        <f t="shared" si="42"/>
        <v>N/A</v>
      </c>
      <c r="P189" s="263" t="str">
        <f t="shared" si="31"/>
        <v>N/A</v>
      </c>
      <c r="Q189" s="263">
        <f t="shared" si="32"/>
        <v>0</v>
      </c>
      <c r="R189" s="263">
        <f t="shared" si="36"/>
        <v>0</v>
      </c>
      <c r="S189" s="263">
        <f t="shared" si="33"/>
        <v>0</v>
      </c>
      <c r="T189" s="263">
        <f t="shared" si="34"/>
        <v>1</v>
      </c>
      <c r="U189" s="263">
        <f t="shared" si="37"/>
        <v>58</v>
      </c>
      <c r="V189" s="263">
        <f t="shared" si="35"/>
        <v>58</v>
      </c>
    </row>
    <row r="190" spans="1:22" ht="56.95" customHeight="1" x14ac:dyDescent="0.25">
      <c r="A190" s="293" t="str">
        <f>Questions!$A190</f>
        <v>HIPA-04</v>
      </c>
      <c r="B190" s="293" t="str">
        <f t="shared" si="28"/>
        <v>HIPA</v>
      </c>
      <c r="C190" s="293" t="str">
        <f>VLOOKUP($A190,Questions!$A$3:$L$333,2,0)&amp;""</f>
        <v>Have you entered into a Business Associate Agreements with all subcontractors who may have access to protected health information (PHI)?*</v>
      </c>
      <c r="D190" s="293" t="str">
        <f>VLOOKUP($A190,Questions!$A$3:$L$333,11,0)&amp;""</f>
        <v/>
      </c>
      <c r="E190" s="293" t="str">
        <f>VLOOKUP($A190,Questions!$A$3:$L$333,12,0)&amp;""</f>
        <v>Case-specific</v>
      </c>
      <c r="F190" s="293" t="str">
        <f>VLOOKUP($A190,'Institution Evaluation'!$A$56:$K$346,3,0)&amp;""</f>
        <v/>
      </c>
      <c r="G190" s="293" t="str">
        <f>VLOOKUP($A190,'Institution Evaluation'!$A$56:$K$346,7,0)&amp;""</f>
        <v>Yes</v>
      </c>
      <c r="H190" s="293" t="str">
        <f>VLOOKUP($A190,'Institution Evaluation'!$A$56:$K$346,8,0)&amp;""</f>
        <v/>
      </c>
      <c r="I190" s="293" t="str">
        <f>VLOOKUP($A190,'Institution Evaluation'!$A$56:$K$346,9,0)&amp;""</f>
        <v>Critical Importance</v>
      </c>
      <c r="J190" s="293" t="str">
        <f>VLOOKUP($A190,'Institution Evaluation'!$A$56:$K$346,10,0)&amp;""</f>
        <v/>
      </c>
      <c r="K190" s="293">
        <f t="shared" si="29"/>
        <v>20</v>
      </c>
      <c r="L190" s="263">
        <f>IF($E190="Not Scored", "N/A",IF(AND($D190='Auto Responses'!$J$27,$H190=""),"N/A",IF(AND($D190='Auto Responses'!$J$27,$H190='Auto Responses'!$J$7),1,IF(AND($D190='Auto Responses'!$J$27,$H190='Auto Responses'!$J$8),0,IF(OR(AND($F190=$G190,$H190=""),$H190='Auto Responses'!$J$7),1,0)))))</f>
        <v>0</v>
      </c>
      <c r="M190" s="293" t="str">
        <f>VLOOKUP($A190,'Institution Evaluation'!$A$56:$K$346,11,0)&amp;""</f>
        <v>FALSE</v>
      </c>
      <c r="N190" s="293">
        <f t="shared" si="30"/>
        <v>1</v>
      </c>
      <c r="O190" s="263" t="str">
        <f t="shared" si="42"/>
        <v>N/A</v>
      </c>
      <c r="P190" s="263" t="str">
        <f t="shared" si="31"/>
        <v>N/A</v>
      </c>
      <c r="Q190" s="263">
        <f t="shared" si="32"/>
        <v>0</v>
      </c>
      <c r="R190" s="263">
        <f t="shared" si="36"/>
        <v>0</v>
      </c>
      <c r="S190" s="263">
        <f t="shared" si="33"/>
        <v>0</v>
      </c>
      <c r="T190" s="263">
        <f t="shared" si="34"/>
        <v>1</v>
      </c>
      <c r="U190" s="263">
        <f t="shared" si="37"/>
        <v>59</v>
      </c>
      <c r="V190" s="263">
        <f t="shared" si="35"/>
        <v>59</v>
      </c>
    </row>
    <row r="191" spans="1:22" ht="56.95" customHeight="1" x14ac:dyDescent="0.25">
      <c r="A191" s="293" t="str">
        <f>Questions!$A191</f>
        <v>HIPA-05</v>
      </c>
      <c r="B191" s="293" t="str">
        <f t="shared" si="28"/>
        <v>HIPA</v>
      </c>
      <c r="C191" s="293" t="str">
        <f>VLOOKUP($A191,Questions!$A$3:$L$333,2,0)&amp;""</f>
        <v>Do you monitor or receive information regarding changes in HIPAA regulations?</v>
      </c>
      <c r="D191" s="293" t="str">
        <f>VLOOKUP($A191,Questions!$A$3:$L$333,11,0)&amp;""</f>
        <v/>
      </c>
      <c r="E191" s="293" t="str">
        <f>VLOOKUP($A191,Questions!$A$3:$L$333,12,0)&amp;""</f>
        <v>Case-specific</v>
      </c>
      <c r="F191" s="293" t="str">
        <f>VLOOKUP($A191,'Institution Evaluation'!$A$56:$K$346,3,0)&amp;""</f>
        <v/>
      </c>
      <c r="G191" s="293" t="str">
        <f>VLOOKUP($A191,'Institution Evaluation'!$A$56:$K$346,7,0)&amp;""</f>
        <v>Yes</v>
      </c>
      <c r="H191" s="293" t="str">
        <f>VLOOKUP($A191,'Institution Evaluation'!$A$56:$K$346,8,0)&amp;""</f>
        <v/>
      </c>
      <c r="I191" s="293" t="str">
        <f>VLOOKUP($A191,'Institution Evaluation'!$A$56:$K$346,9,0)&amp;""</f>
        <v>Standard Importance</v>
      </c>
      <c r="J191" s="293" t="str">
        <f>VLOOKUP($A191,'Institution Evaluation'!$A$56:$K$346,10,0)&amp;""</f>
        <v/>
      </c>
      <c r="K191" s="293">
        <f t="shared" si="29"/>
        <v>10</v>
      </c>
      <c r="L191" s="263">
        <f>IF($E191="Not Scored", "N/A",IF(AND($D191='Auto Responses'!$J$27,$H191=""),"N/A",IF(AND($D191='Auto Responses'!$J$27,$H191='Auto Responses'!$J$7),1,IF(AND($D191='Auto Responses'!$J$27,$H191='Auto Responses'!$J$8),0,IF(OR(AND($F191=$G191,$H191=""),$H191='Auto Responses'!$J$7),1,0)))))</f>
        <v>0</v>
      </c>
      <c r="M191" s="293" t="str">
        <f>VLOOKUP($A191,'Institution Evaluation'!$A$56:$K$346,11,0)&amp;""</f>
        <v>FALSE</v>
      </c>
      <c r="N191" s="293">
        <f t="shared" si="30"/>
        <v>0</v>
      </c>
      <c r="O191" s="263" t="str">
        <f t="shared" si="42"/>
        <v>N/A</v>
      </c>
      <c r="P191" s="263" t="str">
        <f t="shared" si="31"/>
        <v>N/A</v>
      </c>
      <c r="Q191" s="263">
        <f t="shared" si="32"/>
        <v>0</v>
      </c>
      <c r="R191" s="263">
        <f t="shared" si="36"/>
        <v>0</v>
      </c>
      <c r="S191" s="263">
        <f t="shared" si="33"/>
        <v>0</v>
      </c>
      <c r="T191" s="263">
        <f t="shared" si="34"/>
        <v>0</v>
      </c>
      <c r="U191" s="263">
        <f t="shared" si="37"/>
        <v>59</v>
      </c>
      <c r="V191" s="263">
        <f t="shared" si="35"/>
        <v>0</v>
      </c>
    </row>
    <row r="192" spans="1:22" ht="56.95" customHeight="1" x14ac:dyDescent="0.25">
      <c r="A192" s="293" t="str">
        <f>Questions!$A192</f>
        <v>HIPA-06</v>
      </c>
      <c r="B192" s="293" t="str">
        <f t="shared" si="28"/>
        <v>HIPA</v>
      </c>
      <c r="C192" s="293" t="str">
        <f>VLOOKUP($A192,Questions!$A$3:$L$333,2,0)&amp;""</f>
        <v>Has your organization designated HIPAA Privacy and Security officers as required by the rules?</v>
      </c>
      <c r="D192" s="293" t="str">
        <f>VLOOKUP($A192,Questions!$A$3:$L$333,11,0)&amp;""</f>
        <v/>
      </c>
      <c r="E192" s="293" t="str">
        <f>VLOOKUP($A192,Questions!$A$3:$L$333,12,0)&amp;""</f>
        <v>Case-specific</v>
      </c>
      <c r="F192" s="293" t="str">
        <f>VLOOKUP($A192,'Institution Evaluation'!$A$56:$K$346,3,0)&amp;""</f>
        <v/>
      </c>
      <c r="G192" s="293" t="str">
        <f>VLOOKUP($A192,'Institution Evaluation'!$A$56:$K$346,7,0)&amp;""</f>
        <v>Yes</v>
      </c>
      <c r="H192" s="293" t="str">
        <f>VLOOKUP($A192,'Institution Evaluation'!$A$56:$K$346,8,0)&amp;""</f>
        <v/>
      </c>
      <c r="I192" s="293" t="str">
        <f>VLOOKUP($A192,'Institution Evaluation'!$A$56:$K$346,9,0)&amp;""</f>
        <v>Standard Importance</v>
      </c>
      <c r="J192" s="293" t="str">
        <f>VLOOKUP($A192,'Institution Evaluation'!$A$56:$K$346,10,0)&amp;""</f>
        <v/>
      </c>
      <c r="K192" s="293">
        <f t="shared" si="29"/>
        <v>10</v>
      </c>
      <c r="L192" s="263">
        <f>IF($E192="Not Scored", "N/A",IF(AND($D192='Auto Responses'!$J$27,$H192=""),"N/A",IF(AND($D192='Auto Responses'!$J$27,$H192='Auto Responses'!$J$7),1,IF(AND($D192='Auto Responses'!$J$27,$H192='Auto Responses'!$J$8),0,IF(OR(AND($F192=$G192,$H192=""),$H192='Auto Responses'!$J$7),1,0)))))</f>
        <v>0</v>
      </c>
      <c r="M192" s="293" t="str">
        <f>VLOOKUP($A192,'Institution Evaluation'!$A$56:$K$346,11,0)&amp;""</f>
        <v>FALSE</v>
      </c>
      <c r="N192" s="293">
        <f t="shared" si="30"/>
        <v>0</v>
      </c>
      <c r="O192" s="263" t="str">
        <f t="shared" si="42"/>
        <v>N/A</v>
      </c>
      <c r="P192" s="263" t="str">
        <f t="shared" si="31"/>
        <v>N/A</v>
      </c>
      <c r="Q192" s="263">
        <f t="shared" si="32"/>
        <v>0</v>
      </c>
      <c r="R192" s="263">
        <f t="shared" si="36"/>
        <v>0</v>
      </c>
      <c r="S192" s="263">
        <f t="shared" si="33"/>
        <v>0</v>
      </c>
      <c r="T192" s="263">
        <f t="shared" si="34"/>
        <v>0</v>
      </c>
      <c r="U192" s="263">
        <f t="shared" si="37"/>
        <v>59</v>
      </c>
      <c r="V192" s="263">
        <f t="shared" si="35"/>
        <v>0</v>
      </c>
    </row>
    <row r="193" spans="1:22" ht="56.95" customHeight="1" x14ac:dyDescent="0.25">
      <c r="A193" s="293" t="str">
        <f>Questions!$A193</f>
        <v>HIPA-07</v>
      </c>
      <c r="B193" s="293" t="str">
        <f t="shared" si="28"/>
        <v>HIPA</v>
      </c>
      <c r="C193" s="293" t="str">
        <f>VLOOKUP($A193,Questions!$A$3:$L$333,2,0)&amp;""</f>
        <v>Do you comply with the requirements of the Health Information Technology for Economic and Clinical Health Act (HITECH)?</v>
      </c>
      <c r="D193" s="293" t="str">
        <f>VLOOKUP($A193,Questions!$A$3:$L$333,11,0)&amp;""</f>
        <v/>
      </c>
      <c r="E193" s="293" t="str">
        <f>VLOOKUP($A193,Questions!$A$3:$L$333,12,0)&amp;""</f>
        <v>Case-specific</v>
      </c>
      <c r="F193" s="293" t="str">
        <f>VLOOKUP($A193,'Institution Evaluation'!$A$56:$K$346,3,0)&amp;""</f>
        <v/>
      </c>
      <c r="G193" s="293" t="str">
        <f>VLOOKUP($A193,'Institution Evaluation'!$A$56:$K$346,7,0)&amp;""</f>
        <v>Yes</v>
      </c>
      <c r="H193" s="293" t="str">
        <f>VLOOKUP($A193,'Institution Evaluation'!$A$56:$K$346,8,0)&amp;""</f>
        <v/>
      </c>
      <c r="I193" s="293" t="str">
        <f>VLOOKUP($A193,'Institution Evaluation'!$A$56:$K$346,9,0)&amp;""</f>
        <v>Standard Importance</v>
      </c>
      <c r="J193" s="293" t="str">
        <f>VLOOKUP($A193,'Institution Evaluation'!$A$56:$K$346,10,0)&amp;""</f>
        <v/>
      </c>
      <c r="K193" s="293">
        <f t="shared" si="29"/>
        <v>10</v>
      </c>
      <c r="L193" s="263">
        <f>IF($E193="Not Scored", "N/A",IF(AND($D193='Auto Responses'!$J$27,$H193=""),"N/A",IF(AND($D193='Auto Responses'!$J$27,$H193='Auto Responses'!$J$7),1,IF(AND($D193='Auto Responses'!$J$27,$H193='Auto Responses'!$J$8),0,IF(OR(AND($F193=$G193,$H193=""),$H193='Auto Responses'!$J$7),1,0)))))</f>
        <v>0</v>
      </c>
      <c r="M193" s="293" t="str">
        <f>VLOOKUP($A193,'Institution Evaluation'!$A$56:$K$346,11,0)&amp;""</f>
        <v>FALSE</v>
      </c>
      <c r="N193" s="293">
        <f t="shared" si="30"/>
        <v>0</v>
      </c>
      <c r="O193" s="263" t="str">
        <f t="shared" si="42"/>
        <v>N/A</v>
      </c>
      <c r="P193" s="263" t="str">
        <f t="shared" si="31"/>
        <v>N/A</v>
      </c>
      <c r="Q193" s="263">
        <f t="shared" si="32"/>
        <v>0</v>
      </c>
      <c r="R193" s="263">
        <f t="shared" si="36"/>
        <v>0</v>
      </c>
      <c r="S193" s="263">
        <f t="shared" si="33"/>
        <v>0</v>
      </c>
      <c r="T193" s="263">
        <f t="shared" si="34"/>
        <v>0</v>
      </c>
      <c r="U193" s="263">
        <f t="shared" si="37"/>
        <v>59</v>
      </c>
      <c r="V193" s="263">
        <f t="shared" si="35"/>
        <v>0</v>
      </c>
    </row>
    <row r="194" spans="1:22" ht="56.95" customHeight="1" x14ac:dyDescent="0.25">
      <c r="A194" s="293" t="str">
        <f>Questions!$A194</f>
        <v>HIPA-08</v>
      </c>
      <c r="B194" s="293" t="str">
        <f t="shared" si="28"/>
        <v>HIPA</v>
      </c>
      <c r="C194" s="293" t="str">
        <f>VLOOKUP($A194,Questions!$A$3:$L$333,2,0)&amp;""</f>
        <v>Have you conducted a risk analysis as required under the HIPAA Security Rule?</v>
      </c>
      <c r="D194" s="293" t="str">
        <f>VLOOKUP($A194,Questions!$A$3:$L$333,11,0)&amp;""</f>
        <v/>
      </c>
      <c r="E194" s="293" t="str">
        <f>VLOOKUP($A194,Questions!$A$3:$L$333,12,0)&amp;""</f>
        <v>Case-specific</v>
      </c>
      <c r="F194" s="293" t="str">
        <f>VLOOKUP($A194,'Institution Evaluation'!$A$56:$K$346,3,0)&amp;""</f>
        <v/>
      </c>
      <c r="G194" s="293" t="str">
        <f>VLOOKUP($A194,'Institution Evaluation'!$A$56:$K$346,7,0)&amp;""</f>
        <v>Yes</v>
      </c>
      <c r="H194" s="293" t="str">
        <f>VLOOKUP($A194,'Institution Evaluation'!$A$56:$K$346,8,0)&amp;""</f>
        <v/>
      </c>
      <c r="I194" s="293" t="str">
        <f>VLOOKUP($A194,'Institution Evaluation'!$A$56:$K$346,9,0)&amp;""</f>
        <v>Standard Importance</v>
      </c>
      <c r="J194" s="293" t="str">
        <f>VLOOKUP($A194,'Institution Evaluation'!$A$56:$K$346,10,0)&amp;""</f>
        <v/>
      </c>
      <c r="K194" s="293">
        <f t="shared" si="29"/>
        <v>10</v>
      </c>
      <c r="L194" s="263">
        <f>IF($E194="Not Scored", "N/A",IF(AND($D194='Auto Responses'!$J$27,$H194=""),"N/A",IF(AND($D194='Auto Responses'!$J$27,$H194='Auto Responses'!$J$7),1,IF(AND($D194='Auto Responses'!$J$27,$H194='Auto Responses'!$J$8),0,IF(OR(AND($F194=$G194,$H194=""),$H194='Auto Responses'!$J$7),1,0)))))</f>
        <v>0</v>
      </c>
      <c r="M194" s="293" t="str">
        <f>VLOOKUP($A194,'Institution Evaluation'!$A$56:$K$346,11,0)&amp;""</f>
        <v>FALSE</v>
      </c>
      <c r="N194" s="293">
        <f t="shared" si="30"/>
        <v>0</v>
      </c>
      <c r="O194" s="263" t="str">
        <f t="shared" si="42"/>
        <v>N/A</v>
      </c>
      <c r="P194" s="263" t="str">
        <f t="shared" si="31"/>
        <v>N/A</v>
      </c>
      <c r="Q194" s="263">
        <f t="shared" si="32"/>
        <v>0</v>
      </c>
      <c r="R194" s="263">
        <f t="shared" si="36"/>
        <v>0</v>
      </c>
      <c r="S194" s="263">
        <f t="shared" si="33"/>
        <v>0</v>
      </c>
      <c r="T194" s="263">
        <f t="shared" si="34"/>
        <v>0</v>
      </c>
      <c r="U194" s="263">
        <f t="shared" si="37"/>
        <v>59</v>
      </c>
      <c r="V194" s="263">
        <f t="shared" si="35"/>
        <v>0</v>
      </c>
    </row>
    <row r="195" spans="1:22" ht="56.95" customHeight="1" x14ac:dyDescent="0.25">
      <c r="A195" s="293" t="str">
        <f>Questions!$A195</f>
        <v>HIPA-09</v>
      </c>
      <c r="B195" s="293" t="str">
        <f t="shared" ref="B195:B258" si="43">LEFT(A195,4)</f>
        <v>HIPA</v>
      </c>
      <c r="C195" s="293" t="str">
        <f>VLOOKUP($A195,Questions!$A$3:$L$333,2,0)&amp;""</f>
        <v>Have you taken actions to mitigate the identified risks?</v>
      </c>
      <c r="D195" s="293" t="str">
        <f>VLOOKUP($A195,Questions!$A$3:$L$333,11,0)&amp;""</f>
        <v/>
      </c>
      <c r="E195" s="293" t="str">
        <f>VLOOKUP($A195,Questions!$A$3:$L$333,12,0)&amp;""</f>
        <v>Case-specific</v>
      </c>
      <c r="F195" s="293" t="str">
        <f>VLOOKUP($A195,'Institution Evaluation'!$A$56:$K$346,3,0)&amp;""</f>
        <v/>
      </c>
      <c r="G195" s="293" t="str">
        <f>VLOOKUP($A195,'Institution Evaluation'!$A$56:$K$346,7,0)&amp;""</f>
        <v>Yes</v>
      </c>
      <c r="H195" s="293" t="str">
        <f>VLOOKUP($A195,'Institution Evaluation'!$A$56:$K$346,8,0)&amp;""</f>
        <v/>
      </c>
      <c r="I195" s="293" t="str">
        <f>VLOOKUP($A195,'Institution Evaluation'!$A$56:$K$346,9,0)&amp;""</f>
        <v>Standard Importance</v>
      </c>
      <c r="J195" s="293" t="str">
        <f>VLOOKUP($A195,'Institution Evaluation'!$A$56:$K$346,10,0)&amp;""</f>
        <v/>
      </c>
      <c r="K195" s="293">
        <f t="shared" ref="K195:K258" si="44">IF($I195="Critical Importance",20,IF($I195="Minor Importance",5,10))</f>
        <v>10</v>
      </c>
      <c r="L195" s="263">
        <f>IF($E195="Not Scored", "N/A",IF(AND($D195='Auto Responses'!$J$27,$H195=""),"N/A",IF(AND($D195='Auto Responses'!$J$27,$H195='Auto Responses'!$J$7),1,IF(AND($D195='Auto Responses'!$J$27,$H195='Auto Responses'!$J$8),0,IF(OR(AND($F195=$G195,$H195=""),$H195='Auto Responses'!$J$7),1,0)))))</f>
        <v>0</v>
      </c>
      <c r="M195" s="293" t="str">
        <f>VLOOKUP($A195,'Institution Evaluation'!$A$56:$K$346,11,0)&amp;""</f>
        <v>FALSE</v>
      </c>
      <c r="N195" s="293">
        <f t="shared" ref="N195:N258" si="45">IF($J195="Critical Importance",1,IF(AND($J195="",$I195="Critical Importance"),1,0))</f>
        <v>0</v>
      </c>
      <c r="O195" s="263" t="str">
        <f t="shared" si="42"/>
        <v>N/A</v>
      </c>
      <c r="P195" s="263" t="str">
        <f t="shared" ref="P195:P258" si="46">IF(OR($O195="N/A",$L195="N/A"),"N/A",$O195*$L195)</f>
        <v>N/A</v>
      </c>
      <c r="Q195" s="263">
        <f t="shared" ref="Q195:Q258" si="47">IF(M195="TRUE",1,0)</f>
        <v>0</v>
      </c>
      <c r="R195" s="263">
        <f t="shared" si="36"/>
        <v>0</v>
      </c>
      <c r="S195" s="263">
        <f t="shared" ref="S195:S258" si="48">IF(Q195=0,0,R195)</f>
        <v>0</v>
      </c>
      <c r="T195" s="263">
        <f t="shared" ref="T195:T258" si="49">IF(N195=1,1,0)</f>
        <v>0</v>
      </c>
      <c r="U195" s="263">
        <f t="shared" si="37"/>
        <v>59</v>
      </c>
      <c r="V195" s="263">
        <f t="shared" ref="V195:V258" si="50">IF(T195=0,0,U195)</f>
        <v>0</v>
      </c>
    </row>
    <row r="196" spans="1:22" ht="56.95" customHeight="1" x14ac:dyDescent="0.25">
      <c r="A196" s="293" t="str">
        <f>Questions!$A196</f>
        <v>HIPA-10</v>
      </c>
      <c r="B196" s="293" t="str">
        <f t="shared" si="43"/>
        <v>HIPA</v>
      </c>
      <c r="C196" s="293" t="str">
        <f>VLOOKUP($A196,Questions!$A$3:$L$333,2,0)&amp;""</f>
        <v>Does your application require user and system administrator password changes at a frequency no greater than 90 days?</v>
      </c>
      <c r="D196" s="293" t="str">
        <f>VLOOKUP($A196,Questions!$A$3:$L$333,11,0)&amp;""</f>
        <v/>
      </c>
      <c r="E196" s="293" t="str">
        <f>VLOOKUP($A196,Questions!$A$3:$L$333,12,0)&amp;""</f>
        <v>Case-specific</v>
      </c>
      <c r="F196" s="293" t="str">
        <f>VLOOKUP($A196,'Institution Evaluation'!$A$56:$K$346,3,0)&amp;""</f>
        <v/>
      </c>
      <c r="G196" s="293" t="str">
        <f>VLOOKUP($A196,'Institution Evaluation'!$A$56:$K$346,7,0)&amp;""</f>
        <v>Yes</v>
      </c>
      <c r="H196" s="293" t="str">
        <f>VLOOKUP($A196,'Institution Evaluation'!$A$56:$K$346,8,0)&amp;""</f>
        <v/>
      </c>
      <c r="I196" s="293" t="str">
        <f>VLOOKUP($A196,'Institution Evaluation'!$A$56:$K$346,9,0)&amp;""</f>
        <v>Standard Importance</v>
      </c>
      <c r="J196" s="293" t="str">
        <f>VLOOKUP($A196,'Institution Evaluation'!$A$56:$K$346,10,0)&amp;""</f>
        <v/>
      </c>
      <c r="K196" s="293">
        <f t="shared" si="44"/>
        <v>10</v>
      </c>
      <c r="L196" s="263">
        <f>IF($E196="Not Scored", "N/A",IF(AND($D196='Auto Responses'!$J$27,$H196=""),"N/A",IF(AND($D196='Auto Responses'!$J$27,$H196='Auto Responses'!$J$7),1,IF(AND($D196='Auto Responses'!$J$27,$H196='Auto Responses'!$J$8),0,IF(OR(AND($F196=$G196,$H196=""),$H196='Auto Responses'!$J$7),1,0)))))</f>
        <v>0</v>
      </c>
      <c r="M196" s="293" t="str">
        <f>VLOOKUP($A196,'Institution Evaluation'!$A$56:$K$346,11,0)&amp;""</f>
        <v>FALSE</v>
      </c>
      <c r="N196" s="293">
        <f t="shared" si="45"/>
        <v>0</v>
      </c>
      <c r="O196" s="263" t="str">
        <f t="shared" si="42"/>
        <v>N/A</v>
      </c>
      <c r="P196" s="263" t="str">
        <f t="shared" si="46"/>
        <v>N/A</v>
      </c>
      <c r="Q196" s="263">
        <f t="shared" si="47"/>
        <v>0</v>
      </c>
      <c r="R196" s="263">
        <f t="shared" ref="R196:R259" si="51">R195+Q196</f>
        <v>0</v>
      </c>
      <c r="S196" s="263">
        <f t="shared" si="48"/>
        <v>0</v>
      </c>
      <c r="T196" s="263">
        <f t="shared" si="49"/>
        <v>0</v>
      </c>
      <c r="U196" s="263">
        <f t="shared" ref="U196:U259" si="52">U195+T196</f>
        <v>59</v>
      </c>
      <c r="V196" s="263">
        <f t="shared" si="50"/>
        <v>0</v>
      </c>
    </row>
    <row r="197" spans="1:22" ht="56.95" customHeight="1" x14ac:dyDescent="0.25">
      <c r="A197" s="293" t="str">
        <f>Questions!$A197</f>
        <v>HIPA-11</v>
      </c>
      <c r="B197" s="293" t="str">
        <f t="shared" si="43"/>
        <v>HIPA</v>
      </c>
      <c r="C197" s="293" t="str">
        <f>VLOOKUP($A197,Questions!$A$3:$L$333,2,0)&amp;""</f>
        <v>Does your application require users to set their own password after an administrator reset or on first use of the account?</v>
      </c>
      <c r="D197" s="293" t="str">
        <f>VLOOKUP($A197,Questions!$A$3:$L$333,11,0)&amp;""</f>
        <v/>
      </c>
      <c r="E197" s="293" t="str">
        <f>VLOOKUP($A197,Questions!$A$3:$L$333,12,0)&amp;""</f>
        <v>Case-specific</v>
      </c>
      <c r="F197" s="293" t="str">
        <f>VLOOKUP($A197,'Institution Evaluation'!$A$56:$K$346,3,0)&amp;""</f>
        <v/>
      </c>
      <c r="G197" s="293" t="str">
        <f>VLOOKUP($A197,'Institution Evaluation'!$A$56:$K$346,7,0)&amp;""</f>
        <v>Yes</v>
      </c>
      <c r="H197" s="293" t="str">
        <f>VLOOKUP($A197,'Institution Evaluation'!$A$56:$K$346,8,0)&amp;""</f>
        <v/>
      </c>
      <c r="I197" s="293" t="str">
        <f>VLOOKUP($A197,'Institution Evaluation'!$A$56:$K$346,9,0)&amp;""</f>
        <v>Standard Importance</v>
      </c>
      <c r="J197" s="293" t="str">
        <f>VLOOKUP($A197,'Institution Evaluation'!$A$56:$K$346,10,0)&amp;""</f>
        <v/>
      </c>
      <c r="K197" s="293">
        <f t="shared" si="44"/>
        <v>10</v>
      </c>
      <c r="L197" s="263">
        <f>IF($E197="Not Scored", "N/A",IF(AND($D197='Auto Responses'!$J$27,$H197=""),"N/A",IF(AND($D197='Auto Responses'!$J$27,$H197='Auto Responses'!$J$7),1,IF(AND($D197='Auto Responses'!$J$27,$H197='Auto Responses'!$J$8),0,IF(OR(AND($F197=$G197,$H197=""),$H197='Auto Responses'!$J$7),1,0)))))</f>
        <v>0</v>
      </c>
      <c r="M197" s="293" t="str">
        <f>VLOOKUP($A197,'Institution Evaluation'!$A$56:$K$346,11,0)&amp;""</f>
        <v>FALSE</v>
      </c>
      <c r="N197" s="293">
        <f t="shared" si="45"/>
        <v>0</v>
      </c>
      <c r="O197" s="263" t="str">
        <f t="shared" si="42"/>
        <v>N/A</v>
      </c>
      <c r="P197" s="263" t="str">
        <f t="shared" si="46"/>
        <v>N/A</v>
      </c>
      <c r="Q197" s="263">
        <f t="shared" si="47"/>
        <v>0</v>
      </c>
      <c r="R197" s="263">
        <f t="shared" si="51"/>
        <v>0</v>
      </c>
      <c r="S197" s="263">
        <f t="shared" si="48"/>
        <v>0</v>
      </c>
      <c r="T197" s="263">
        <f t="shared" si="49"/>
        <v>0</v>
      </c>
      <c r="U197" s="263">
        <f t="shared" si="52"/>
        <v>59</v>
      </c>
      <c r="V197" s="263">
        <f t="shared" si="50"/>
        <v>0</v>
      </c>
    </row>
    <row r="198" spans="1:22" ht="56.95" customHeight="1" x14ac:dyDescent="0.25">
      <c r="A198" s="293" t="str">
        <f>Questions!$A198</f>
        <v>HIPA-12</v>
      </c>
      <c r="B198" s="293" t="str">
        <f t="shared" si="43"/>
        <v>HIPA</v>
      </c>
      <c r="C198" s="293" t="str">
        <f>VLOOKUP($A198,Questions!$A$3:$L$333,2,0)&amp;""</f>
        <v>Does your application lock out an account after a number of failed login attempts?</v>
      </c>
      <c r="D198" s="293" t="str">
        <f>VLOOKUP($A198,Questions!$A$3:$L$333,11,0)&amp;""</f>
        <v/>
      </c>
      <c r="E198" s="293" t="str">
        <f>VLOOKUP($A198,Questions!$A$3:$L$333,12,0)&amp;""</f>
        <v>Case-specific</v>
      </c>
      <c r="F198" s="293" t="str">
        <f>VLOOKUP($A198,'Institution Evaluation'!$A$56:$K$346,3,0)&amp;""</f>
        <v/>
      </c>
      <c r="G198" s="293" t="str">
        <f>VLOOKUP($A198,'Institution Evaluation'!$A$56:$K$346,7,0)&amp;""</f>
        <v>Yes</v>
      </c>
      <c r="H198" s="293" t="str">
        <f>VLOOKUP($A198,'Institution Evaluation'!$A$56:$K$346,8,0)&amp;""</f>
        <v/>
      </c>
      <c r="I198" s="293" t="str">
        <f>VLOOKUP($A198,'Institution Evaluation'!$A$56:$K$346,9,0)&amp;""</f>
        <v>Standard Importance</v>
      </c>
      <c r="J198" s="293" t="str">
        <f>VLOOKUP($A198,'Institution Evaluation'!$A$56:$K$346,10,0)&amp;""</f>
        <v/>
      </c>
      <c r="K198" s="293">
        <f t="shared" si="44"/>
        <v>10</v>
      </c>
      <c r="L198" s="263">
        <f>IF($E198="Not Scored", "N/A",IF(AND($D198='Auto Responses'!$J$27,$H198=""),"N/A",IF(AND($D198='Auto Responses'!$J$27,$H198='Auto Responses'!$J$7),1,IF(AND($D198='Auto Responses'!$J$27,$H198='Auto Responses'!$J$8),0,IF(OR(AND($F198=$G198,$H198=""),$H198='Auto Responses'!$J$7),1,0)))))</f>
        <v>0</v>
      </c>
      <c r="M198" s="293" t="str">
        <f>VLOOKUP($A198,'Institution Evaluation'!$A$56:$K$346,11,0)&amp;""</f>
        <v>FALSE</v>
      </c>
      <c r="N198" s="293">
        <f t="shared" si="45"/>
        <v>0</v>
      </c>
      <c r="O198" s="263" t="str">
        <f t="shared" si="42"/>
        <v>N/A</v>
      </c>
      <c r="P198" s="263" t="str">
        <f t="shared" si="46"/>
        <v>N/A</v>
      </c>
      <c r="Q198" s="263">
        <f t="shared" si="47"/>
        <v>0</v>
      </c>
      <c r="R198" s="263">
        <f t="shared" si="51"/>
        <v>0</v>
      </c>
      <c r="S198" s="263">
        <f t="shared" si="48"/>
        <v>0</v>
      </c>
      <c r="T198" s="263">
        <f t="shared" si="49"/>
        <v>0</v>
      </c>
      <c r="U198" s="263">
        <f t="shared" si="52"/>
        <v>59</v>
      </c>
      <c r="V198" s="263">
        <f t="shared" si="50"/>
        <v>0</v>
      </c>
    </row>
    <row r="199" spans="1:22" ht="56.95" customHeight="1" x14ac:dyDescent="0.25">
      <c r="A199" s="293" t="str">
        <f>Questions!$A199</f>
        <v>HIPA-13</v>
      </c>
      <c r="B199" s="293" t="str">
        <f t="shared" si="43"/>
        <v>HIPA</v>
      </c>
      <c r="C199" s="293" t="str">
        <f>VLOOKUP($A199,Questions!$A$3:$L$333,2,0)&amp;""</f>
        <v>Does your application automatically lock or log-out an account after a period of inactivity?</v>
      </c>
      <c r="D199" s="293" t="str">
        <f>VLOOKUP($A199,Questions!$A$3:$L$333,11,0)&amp;""</f>
        <v/>
      </c>
      <c r="E199" s="293" t="str">
        <f>VLOOKUP($A199,Questions!$A$3:$L$333,12,0)&amp;""</f>
        <v>Case-specific</v>
      </c>
      <c r="F199" s="293" t="str">
        <f>VLOOKUP($A199,'Institution Evaluation'!$A$56:$K$346,3,0)&amp;""</f>
        <v/>
      </c>
      <c r="G199" s="293" t="str">
        <f>VLOOKUP($A199,'Institution Evaluation'!$A$56:$K$346,7,0)&amp;""</f>
        <v>Yes</v>
      </c>
      <c r="H199" s="293" t="str">
        <f>VLOOKUP($A199,'Institution Evaluation'!$A$56:$K$346,8,0)&amp;""</f>
        <v/>
      </c>
      <c r="I199" s="293" t="str">
        <f>VLOOKUP($A199,'Institution Evaluation'!$A$56:$K$346,9,0)&amp;""</f>
        <v>Standard Importance</v>
      </c>
      <c r="J199" s="293" t="str">
        <f>VLOOKUP($A199,'Institution Evaluation'!$A$56:$K$346,10,0)&amp;""</f>
        <v/>
      </c>
      <c r="K199" s="293">
        <f t="shared" si="44"/>
        <v>10</v>
      </c>
      <c r="L199" s="263">
        <f>IF($E199="Not Scored", "N/A",IF(AND($D199='Auto Responses'!$J$27,$H199=""),"N/A",IF(AND($D199='Auto Responses'!$J$27,$H199='Auto Responses'!$J$7),1,IF(AND($D199='Auto Responses'!$J$27,$H199='Auto Responses'!$J$8),0,IF(OR(AND($F199=$G199,$H199=""),$H199='Auto Responses'!$J$7),1,0)))))</f>
        <v>0</v>
      </c>
      <c r="M199" s="293" t="str">
        <f>VLOOKUP($A199,'Institution Evaluation'!$A$56:$K$346,11,0)&amp;""</f>
        <v>FALSE</v>
      </c>
      <c r="N199" s="293">
        <f t="shared" si="45"/>
        <v>0</v>
      </c>
      <c r="O199" s="263" t="str">
        <f t="shared" si="42"/>
        <v>N/A</v>
      </c>
      <c r="P199" s="263" t="str">
        <f t="shared" si="46"/>
        <v>N/A</v>
      </c>
      <c r="Q199" s="263">
        <f t="shared" si="47"/>
        <v>0</v>
      </c>
      <c r="R199" s="263">
        <f t="shared" si="51"/>
        <v>0</v>
      </c>
      <c r="S199" s="263">
        <f t="shared" si="48"/>
        <v>0</v>
      </c>
      <c r="T199" s="263">
        <f t="shared" si="49"/>
        <v>0</v>
      </c>
      <c r="U199" s="263">
        <f t="shared" si="52"/>
        <v>59</v>
      </c>
      <c r="V199" s="263">
        <f t="shared" si="50"/>
        <v>0</v>
      </c>
    </row>
    <row r="200" spans="1:22" ht="56.95" customHeight="1" x14ac:dyDescent="0.25">
      <c r="A200" s="293" t="str">
        <f>Questions!$A200</f>
        <v>HIPA-14</v>
      </c>
      <c r="B200" s="293" t="str">
        <f t="shared" si="43"/>
        <v>HIPA</v>
      </c>
      <c r="C200" s="293" t="str">
        <f>VLOOKUP($A200,Questions!$A$3:$L$333,2,0)&amp;""</f>
        <v>Are passwords visible in plain text, whether when stored or entered, including service level accounts (i.e., database accounts, etc.)?</v>
      </c>
      <c r="D200" s="293" t="str">
        <f>VLOOKUP($A200,Questions!$A$3:$L$333,11,0)&amp;""</f>
        <v/>
      </c>
      <c r="E200" s="293" t="str">
        <f>VLOOKUP($A200,Questions!$A$3:$L$333,12,0)&amp;""</f>
        <v>Case-specific</v>
      </c>
      <c r="F200" s="293" t="str">
        <f>VLOOKUP($A200,'Institution Evaluation'!$A$56:$K$346,3,0)&amp;""</f>
        <v/>
      </c>
      <c r="G200" s="293" t="str">
        <f>VLOOKUP($A200,'Institution Evaluation'!$A$56:$K$346,7,0)&amp;""</f>
        <v>No</v>
      </c>
      <c r="H200" s="293" t="str">
        <f>VLOOKUP($A200,'Institution Evaluation'!$A$56:$K$346,8,0)&amp;""</f>
        <v/>
      </c>
      <c r="I200" s="293" t="str">
        <f>VLOOKUP($A200,'Institution Evaluation'!$A$56:$K$346,9,0)&amp;""</f>
        <v>Standard Importance</v>
      </c>
      <c r="J200" s="293" t="str">
        <f>VLOOKUP($A200,'Institution Evaluation'!$A$56:$K$346,10,0)&amp;""</f>
        <v/>
      </c>
      <c r="K200" s="293">
        <f t="shared" si="44"/>
        <v>10</v>
      </c>
      <c r="L200" s="263">
        <f>IF($E200="Not Scored", "N/A",IF(AND($D200='Auto Responses'!$J$27,$H200=""),"N/A",IF(AND($D200='Auto Responses'!$J$27,$H200='Auto Responses'!$J$7),1,IF(AND($D200='Auto Responses'!$J$27,$H200='Auto Responses'!$J$8),0,IF(OR(AND($F200=$G200,$H200=""),$H200='Auto Responses'!$J$7),1,0)))))</f>
        <v>0</v>
      </c>
      <c r="M200" s="293" t="str">
        <f>VLOOKUP($A200,'Institution Evaluation'!$A$56:$K$346,11,0)&amp;""</f>
        <v>FALSE</v>
      </c>
      <c r="N200" s="293">
        <f t="shared" si="45"/>
        <v>0</v>
      </c>
      <c r="O200" s="263" t="str">
        <f t="shared" si="42"/>
        <v>N/A</v>
      </c>
      <c r="P200" s="263" t="str">
        <f t="shared" si="46"/>
        <v>N/A</v>
      </c>
      <c r="Q200" s="263">
        <f t="shared" si="47"/>
        <v>0</v>
      </c>
      <c r="R200" s="263">
        <f t="shared" si="51"/>
        <v>0</v>
      </c>
      <c r="S200" s="263">
        <f t="shared" si="48"/>
        <v>0</v>
      </c>
      <c r="T200" s="263">
        <f t="shared" si="49"/>
        <v>0</v>
      </c>
      <c r="U200" s="263">
        <f t="shared" si="52"/>
        <v>59</v>
      </c>
      <c r="V200" s="263">
        <f t="shared" si="50"/>
        <v>0</v>
      </c>
    </row>
    <row r="201" spans="1:22" ht="56.95" customHeight="1" x14ac:dyDescent="0.25">
      <c r="A201" s="293" t="str">
        <f>Questions!$A201</f>
        <v>HIPA-15</v>
      </c>
      <c r="B201" s="293" t="str">
        <f t="shared" si="43"/>
        <v>HIPA</v>
      </c>
      <c r="C201" s="293" t="str">
        <f>VLOOKUP($A201,Questions!$A$3:$L$333,2,0)&amp;""</f>
        <v>If the application is institution-hosted, can all service level and administrative account passwords be changed by the institution?</v>
      </c>
      <c r="D201" s="293" t="str">
        <f>VLOOKUP($A201,Questions!$A$3:$L$333,11,0)&amp;""</f>
        <v/>
      </c>
      <c r="E201" s="293" t="str">
        <f>VLOOKUP($A201,Questions!$A$3:$L$333,12,0)&amp;""</f>
        <v>Case-specific</v>
      </c>
      <c r="F201" s="293" t="str">
        <f>VLOOKUP($A201,'Institution Evaluation'!$A$56:$K$346,3,0)&amp;""</f>
        <v/>
      </c>
      <c r="G201" s="293" t="str">
        <f>VLOOKUP($A201,'Institution Evaluation'!$A$56:$K$346,7,0)&amp;""</f>
        <v>Yes</v>
      </c>
      <c r="H201" s="293" t="str">
        <f>VLOOKUP($A201,'Institution Evaluation'!$A$56:$K$346,8,0)&amp;""</f>
        <v/>
      </c>
      <c r="I201" s="293" t="str">
        <f>VLOOKUP($A201,'Institution Evaluation'!$A$56:$K$346,9,0)&amp;""</f>
        <v>Standard Importance</v>
      </c>
      <c r="J201" s="293" t="str">
        <f>VLOOKUP($A201,'Institution Evaluation'!$A$56:$K$346,10,0)&amp;""</f>
        <v/>
      </c>
      <c r="K201" s="293">
        <f t="shared" si="44"/>
        <v>10</v>
      </c>
      <c r="L201" s="263">
        <f>IF($E201="Not Scored", "N/A",IF(AND($D201='Auto Responses'!$J$27,$H201=""),"N/A",IF(AND($D201='Auto Responses'!$J$27,$H201='Auto Responses'!$J$7),1,IF(AND($D201='Auto Responses'!$J$27,$H201='Auto Responses'!$J$8),0,IF(OR(AND($F201=$G201,$H201=""),$H201='Auto Responses'!$J$7),1,0)))))</f>
        <v>0</v>
      </c>
      <c r="M201" s="293" t="str">
        <f>VLOOKUP($A201,'Institution Evaluation'!$A$56:$K$346,11,0)&amp;""</f>
        <v>FALSE</v>
      </c>
      <c r="N201" s="293">
        <f t="shared" si="45"/>
        <v>0</v>
      </c>
      <c r="O201" s="263" t="str">
        <f t="shared" si="42"/>
        <v>N/A</v>
      </c>
      <c r="P201" s="263" t="str">
        <f t="shared" si="46"/>
        <v>N/A</v>
      </c>
      <c r="Q201" s="263">
        <f t="shared" si="47"/>
        <v>0</v>
      </c>
      <c r="R201" s="263">
        <f t="shared" si="51"/>
        <v>0</v>
      </c>
      <c r="S201" s="263">
        <f t="shared" si="48"/>
        <v>0</v>
      </c>
      <c r="T201" s="263">
        <f t="shared" si="49"/>
        <v>0</v>
      </c>
      <c r="U201" s="263">
        <f t="shared" si="52"/>
        <v>59</v>
      </c>
      <c r="V201" s="263">
        <f t="shared" si="50"/>
        <v>0</v>
      </c>
    </row>
    <row r="202" spans="1:22" ht="56.95" customHeight="1" x14ac:dyDescent="0.25">
      <c r="A202" s="293" t="str">
        <f>Questions!$A202</f>
        <v>HIPA-16</v>
      </c>
      <c r="B202" s="293" t="str">
        <f t="shared" si="43"/>
        <v>HIPA</v>
      </c>
      <c r="C202" s="293" t="str">
        <f>VLOOKUP($A202,Questions!$A$3:$L$333,2,0)&amp;""</f>
        <v>Does your application provide the ability to define user access levels?</v>
      </c>
      <c r="D202" s="293" t="str">
        <f>VLOOKUP($A202,Questions!$A$3:$L$333,11,0)&amp;""</f>
        <v/>
      </c>
      <c r="E202" s="293" t="str">
        <f>VLOOKUP($A202,Questions!$A$3:$L$333,12,0)&amp;""</f>
        <v>Case-specific</v>
      </c>
      <c r="F202" s="293" t="str">
        <f>VLOOKUP($A202,'Institution Evaluation'!$A$56:$K$346,3,0)&amp;""</f>
        <v/>
      </c>
      <c r="G202" s="293" t="str">
        <f>VLOOKUP($A202,'Institution Evaluation'!$A$56:$K$346,7,0)&amp;""</f>
        <v>Yes</v>
      </c>
      <c r="H202" s="293" t="str">
        <f>VLOOKUP($A202,'Institution Evaluation'!$A$56:$K$346,8,0)&amp;""</f>
        <v/>
      </c>
      <c r="I202" s="293" t="str">
        <f>VLOOKUP($A202,'Institution Evaluation'!$A$56:$K$346,9,0)&amp;""</f>
        <v>Standard Importance</v>
      </c>
      <c r="J202" s="293" t="str">
        <f>VLOOKUP($A202,'Institution Evaluation'!$A$56:$K$346,10,0)&amp;""</f>
        <v/>
      </c>
      <c r="K202" s="293">
        <f t="shared" si="44"/>
        <v>10</v>
      </c>
      <c r="L202" s="263">
        <f>IF($E202="Not Scored", "N/A",IF(AND($D202='Auto Responses'!$J$27,$H202=""),"N/A",IF(AND($D202='Auto Responses'!$J$27,$H202='Auto Responses'!$J$7),1,IF(AND($D202='Auto Responses'!$J$27,$H202='Auto Responses'!$J$8),0,IF(OR(AND($F202=$G202,$H202=""),$H202='Auto Responses'!$J$7),1,0)))))</f>
        <v>0</v>
      </c>
      <c r="M202" s="293" t="str">
        <f>VLOOKUP($A202,'Institution Evaluation'!$A$56:$K$346,11,0)&amp;""</f>
        <v>FALSE</v>
      </c>
      <c r="N202" s="293">
        <f t="shared" si="45"/>
        <v>0</v>
      </c>
      <c r="O202" s="263" t="str">
        <f t="shared" si="42"/>
        <v>N/A</v>
      </c>
      <c r="P202" s="263" t="str">
        <f t="shared" si="46"/>
        <v>N/A</v>
      </c>
      <c r="Q202" s="263">
        <f t="shared" si="47"/>
        <v>0</v>
      </c>
      <c r="R202" s="263">
        <f t="shared" si="51"/>
        <v>0</v>
      </c>
      <c r="S202" s="263">
        <f t="shared" si="48"/>
        <v>0</v>
      </c>
      <c r="T202" s="263">
        <f t="shared" si="49"/>
        <v>0</v>
      </c>
      <c r="U202" s="263">
        <f t="shared" si="52"/>
        <v>59</v>
      </c>
      <c r="V202" s="263">
        <f t="shared" si="50"/>
        <v>0</v>
      </c>
    </row>
    <row r="203" spans="1:22" ht="56.95" customHeight="1" x14ac:dyDescent="0.25">
      <c r="A203" s="293" t="str">
        <f>Questions!$A203</f>
        <v>HIPA-17</v>
      </c>
      <c r="B203" s="293" t="str">
        <f t="shared" si="43"/>
        <v>HIPA</v>
      </c>
      <c r="C203" s="293" t="str">
        <f>VLOOKUP($A203,Questions!$A$3:$L$333,2,0)&amp;""</f>
        <v>Does your application support varying levels of access to administrative tasks defined individually per user?</v>
      </c>
      <c r="D203" s="293" t="str">
        <f>VLOOKUP($A203,Questions!$A$3:$L$333,11,0)&amp;""</f>
        <v/>
      </c>
      <c r="E203" s="293" t="str">
        <f>VLOOKUP($A203,Questions!$A$3:$L$333,12,0)&amp;""</f>
        <v>Case-specific</v>
      </c>
      <c r="F203" s="293" t="str">
        <f>VLOOKUP($A203,'Institution Evaluation'!$A$56:$K$346,3,0)&amp;""</f>
        <v/>
      </c>
      <c r="G203" s="293" t="str">
        <f>VLOOKUP($A203,'Institution Evaluation'!$A$56:$K$346,7,0)&amp;""</f>
        <v>Yes</v>
      </c>
      <c r="H203" s="293" t="str">
        <f>VLOOKUP($A203,'Institution Evaluation'!$A$56:$K$346,8,0)&amp;""</f>
        <v/>
      </c>
      <c r="I203" s="293" t="str">
        <f>VLOOKUP($A203,'Institution Evaluation'!$A$56:$K$346,9,0)&amp;""</f>
        <v>Standard Importance</v>
      </c>
      <c r="J203" s="293" t="str">
        <f>VLOOKUP($A203,'Institution Evaluation'!$A$56:$K$346,10,0)&amp;""</f>
        <v/>
      </c>
      <c r="K203" s="293">
        <f t="shared" si="44"/>
        <v>10</v>
      </c>
      <c r="L203" s="263">
        <f>IF($E203="Not Scored", "N/A",IF(AND($D203='Auto Responses'!$J$27,$H203=""),"N/A",IF(AND($D203='Auto Responses'!$J$27,$H203='Auto Responses'!$J$7),1,IF(AND($D203='Auto Responses'!$J$27,$H203='Auto Responses'!$J$8),0,IF(OR(AND($F203=$G203,$H203=""),$H203='Auto Responses'!$J$7),1,0)))))</f>
        <v>0</v>
      </c>
      <c r="M203" s="293" t="str">
        <f>VLOOKUP($A203,'Institution Evaluation'!$A$56:$K$346,11,0)&amp;""</f>
        <v>FALSE</v>
      </c>
      <c r="N203" s="293">
        <f t="shared" si="45"/>
        <v>0</v>
      </c>
      <c r="O203" s="263" t="str">
        <f t="shared" si="42"/>
        <v>N/A</v>
      </c>
      <c r="P203" s="263" t="str">
        <f t="shared" si="46"/>
        <v>N/A</v>
      </c>
      <c r="Q203" s="263">
        <f t="shared" si="47"/>
        <v>0</v>
      </c>
      <c r="R203" s="263">
        <f t="shared" si="51"/>
        <v>0</v>
      </c>
      <c r="S203" s="263">
        <f t="shared" si="48"/>
        <v>0</v>
      </c>
      <c r="T203" s="263">
        <f t="shared" si="49"/>
        <v>0</v>
      </c>
      <c r="U203" s="263">
        <f t="shared" si="52"/>
        <v>59</v>
      </c>
      <c r="V203" s="263">
        <f t="shared" si="50"/>
        <v>0</v>
      </c>
    </row>
    <row r="204" spans="1:22" ht="56.95" customHeight="1" x14ac:dyDescent="0.25">
      <c r="A204" s="293" t="str">
        <f>Questions!$A204</f>
        <v>HIPA-18</v>
      </c>
      <c r="B204" s="293" t="str">
        <f t="shared" si="43"/>
        <v>HIPA</v>
      </c>
      <c r="C204" s="293" t="str">
        <f>VLOOKUP($A204,Questions!$A$3:$L$333,2,0)&amp;""</f>
        <v>Does your application support varying levels of access to records based on user ID?</v>
      </c>
      <c r="D204" s="293" t="str">
        <f>VLOOKUP($A204,Questions!$A$3:$L$333,11,0)&amp;""</f>
        <v/>
      </c>
      <c r="E204" s="293" t="str">
        <f>VLOOKUP($A204,Questions!$A$3:$L$333,12,0)&amp;""</f>
        <v>Case-specific</v>
      </c>
      <c r="F204" s="293" t="str">
        <f>VLOOKUP($A204,'Institution Evaluation'!$A$56:$K$346,3,0)&amp;""</f>
        <v/>
      </c>
      <c r="G204" s="293" t="str">
        <f>VLOOKUP($A204,'Institution Evaluation'!$A$56:$K$346,7,0)&amp;""</f>
        <v>No</v>
      </c>
      <c r="H204" s="293" t="str">
        <f>VLOOKUP($A204,'Institution Evaluation'!$A$56:$K$346,8,0)&amp;""</f>
        <v/>
      </c>
      <c r="I204" s="293" t="str">
        <f>VLOOKUP($A204,'Institution Evaluation'!$A$56:$K$346,9,0)&amp;""</f>
        <v>Standard Importance</v>
      </c>
      <c r="J204" s="293" t="str">
        <f>VLOOKUP($A204,'Institution Evaluation'!$A$56:$K$346,10,0)&amp;""</f>
        <v/>
      </c>
      <c r="K204" s="293">
        <f t="shared" si="44"/>
        <v>10</v>
      </c>
      <c r="L204" s="263">
        <f>IF($E204="Not Scored", "N/A",IF(AND($D204='Auto Responses'!$J$27,$H204=""),"N/A",IF(AND($D204='Auto Responses'!$J$27,$H204='Auto Responses'!$J$7),1,IF(AND($D204='Auto Responses'!$J$27,$H204='Auto Responses'!$J$8),0,IF(OR(AND($F204=$G204,$H204=""),$H204='Auto Responses'!$J$7),1,0)))))</f>
        <v>0</v>
      </c>
      <c r="M204" s="293" t="str">
        <f>VLOOKUP($A204,'Institution Evaluation'!$A$56:$K$346,11,0)&amp;""</f>
        <v>FALSE</v>
      </c>
      <c r="N204" s="293">
        <f t="shared" si="45"/>
        <v>0</v>
      </c>
      <c r="O204" s="263" t="str">
        <f t="shared" si="42"/>
        <v>N/A</v>
      </c>
      <c r="P204" s="263" t="str">
        <f t="shared" si="46"/>
        <v>N/A</v>
      </c>
      <c r="Q204" s="263">
        <f t="shared" si="47"/>
        <v>0</v>
      </c>
      <c r="R204" s="263">
        <f t="shared" si="51"/>
        <v>0</v>
      </c>
      <c r="S204" s="263">
        <f t="shared" si="48"/>
        <v>0</v>
      </c>
      <c r="T204" s="263">
        <f t="shared" si="49"/>
        <v>0</v>
      </c>
      <c r="U204" s="263">
        <f t="shared" si="52"/>
        <v>59</v>
      </c>
      <c r="V204" s="263">
        <f t="shared" si="50"/>
        <v>0</v>
      </c>
    </row>
    <row r="205" spans="1:22" ht="56.95" customHeight="1" x14ac:dyDescent="0.25">
      <c r="A205" s="293" t="str">
        <f>Questions!$A205</f>
        <v>HIPA-19</v>
      </c>
      <c r="B205" s="293" t="str">
        <f t="shared" si="43"/>
        <v>HIPA</v>
      </c>
      <c r="C205" s="293" t="str">
        <f>VLOOKUP($A205,Questions!$A$3:$L$333,2,0)&amp;""</f>
        <v>Is there a limit to the number of groups to which a user can be assigned?</v>
      </c>
      <c r="D205" s="293" t="str">
        <f>VLOOKUP($A205,Questions!$A$3:$L$333,11,0)&amp;""</f>
        <v/>
      </c>
      <c r="E205" s="293" t="str">
        <f>VLOOKUP($A205,Questions!$A$3:$L$333,12,0)&amp;""</f>
        <v>Case-specific</v>
      </c>
      <c r="F205" s="293" t="str">
        <f>VLOOKUP($A205,'Institution Evaluation'!$A$56:$K$346,3,0)&amp;""</f>
        <v/>
      </c>
      <c r="G205" s="293" t="str">
        <f>VLOOKUP($A205,'Institution Evaluation'!$A$56:$K$346,7,0)&amp;""</f>
        <v>Yes</v>
      </c>
      <c r="H205" s="293" t="str">
        <f>VLOOKUP($A205,'Institution Evaluation'!$A$56:$K$346,8,0)&amp;""</f>
        <v/>
      </c>
      <c r="I205" s="293" t="str">
        <f>VLOOKUP($A205,'Institution Evaluation'!$A$56:$K$346,9,0)&amp;""</f>
        <v>Standard Importance</v>
      </c>
      <c r="J205" s="293" t="str">
        <f>VLOOKUP($A205,'Institution Evaluation'!$A$56:$K$346,10,0)&amp;""</f>
        <v/>
      </c>
      <c r="K205" s="293">
        <f t="shared" si="44"/>
        <v>10</v>
      </c>
      <c r="L205" s="263">
        <f>IF($E205="Not Scored", "N/A",IF(AND($D205='Auto Responses'!$J$27,$H205=""),"N/A",IF(AND($D205='Auto Responses'!$J$27,$H205='Auto Responses'!$J$7),1,IF(AND($D205='Auto Responses'!$J$27,$H205='Auto Responses'!$J$8),0,IF(OR(AND($F205=$G205,$H205=""),$H205='Auto Responses'!$J$7),1,0)))))</f>
        <v>0</v>
      </c>
      <c r="M205" s="293" t="str">
        <f>VLOOKUP($A205,'Institution Evaluation'!$A$56:$K$346,11,0)&amp;""</f>
        <v>FALSE</v>
      </c>
      <c r="N205" s="293">
        <f t="shared" si="45"/>
        <v>0</v>
      </c>
      <c r="O205" s="263" t="str">
        <f t="shared" si="42"/>
        <v>N/A</v>
      </c>
      <c r="P205" s="263" t="str">
        <f t="shared" si="46"/>
        <v>N/A</v>
      </c>
      <c r="Q205" s="263">
        <f t="shared" si="47"/>
        <v>0</v>
      </c>
      <c r="R205" s="263">
        <f t="shared" si="51"/>
        <v>0</v>
      </c>
      <c r="S205" s="263">
        <f t="shared" si="48"/>
        <v>0</v>
      </c>
      <c r="T205" s="263">
        <f t="shared" si="49"/>
        <v>0</v>
      </c>
      <c r="U205" s="263">
        <f t="shared" si="52"/>
        <v>59</v>
      </c>
      <c r="V205" s="263">
        <f t="shared" si="50"/>
        <v>0</v>
      </c>
    </row>
    <row r="206" spans="1:22" ht="56.95" customHeight="1" x14ac:dyDescent="0.25">
      <c r="A206" s="293" t="str">
        <f>Questions!$A206</f>
        <v>HIPA-20</v>
      </c>
      <c r="B206" s="293" t="str">
        <f t="shared" si="43"/>
        <v>HIPA</v>
      </c>
      <c r="C206" s="293" t="str">
        <f>VLOOKUP($A206,Questions!$A$3:$L$333,2,0)&amp;""</f>
        <v>Do accounts used for solution provider-supplied remote support abide by the same authentication policies and access logging as the rest of the system?</v>
      </c>
      <c r="D206" s="293" t="str">
        <f>VLOOKUP($A206,Questions!$A$3:$L$333,11,0)&amp;""</f>
        <v/>
      </c>
      <c r="E206" s="293" t="str">
        <f>VLOOKUP($A206,Questions!$A$3:$L$333,12,0)&amp;""</f>
        <v>Case-specific</v>
      </c>
      <c r="F206" s="293" t="str">
        <f>VLOOKUP($A206,'Institution Evaluation'!$A$56:$K$346,3,0)&amp;""</f>
        <v/>
      </c>
      <c r="G206" s="293" t="str">
        <f>VLOOKUP($A206,'Institution Evaluation'!$A$56:$K$346,7,0)&amp;""</f>
        <v>Yes</v>
      </c>
      <c r="H206" s="293" t="str">
        <f>VLOOKUP($A206,'Institution Evaluation'!$A$56:$K$346,8,0)&amp;""</f>
        <v/>
      </c>
      <c r="I206" s="293" t="str">
        <f>VLOOKUP($A206,'Institution Evaluation'!$A$56:$K$346,9,0)&amp;""</f>
        <v>Standard Importance</v>
      </c>
      <c r="J206" s="293" t="str">
        <f>VLOOKUP($A206,'Institution Evaluation'!$A$56:$K$346,10,0)&amp;""</f>
        <v/>
      </c>
      <c r="K206" s="293">
        <f t="shared" si="44"/>
        <v>10</v>
      </c>
      <c r="L206" s="263">
        <f>IF($E206="Not Scored", "N/A",IF(AND($D206='Auto Responses'!$J$27,$H206=""),"N/A",IF(AND($D206='Auto Responses'!$J$27,$H206='Auto Responses'!$J$7),1,IF(AND($D206='Auto Responses'!$J$27,$H206='Auto Responses'!$J$8),0,IF(OR(AND($F206=$G206,$H206=""),$H206='Auto Responses'!$J$7),1,0)))))</f>
        <v>0</v>
      </c>
      <c r="M206" s="293" t="str">
        <f>VLOOKUP($A206,'Institution Evaluation'!$A$56:$K$346,11,0)&amp;""</f>
        <v>FALSE</v>
      </c>
      <c r="N206" s="293">
        <f t="shared" si="45"/>
        <v>0</v>
      </c>
      <c r="O206" s="263" t="str">
        <f t="shared" si="42"/>
        <v>N/A</v>
      </c>
      <c r="P206" s="263" t="str">
        <f t="shared" si="46"/>
        <v>N/A</v>
      </c>
      <c r="Q206" s="263">
        <f t="shared" si="47"/>
        <v>0</v>
      </c>
      <c r="R206" s="263">
        <f t="shared" si="51"/>
        <v>0</v>
      </c>
      <c r="S206" s="263">
        <f t="shared" si="48"/>
        <v>0</v>
      </c>
      <c r="T206" s="263">
        <f t="shared" si="49"/>
        <v>0</v>
      </c>
      <c r="U206" s="263">
        <f t="shared" si="52"/>
        <v>59</v>
      </c>
      <c r="V206" s="263">
        <f t="shared" si="50"/>
        <v>0</v>
      </c>
    </row>
    <row r="207" spans="1:22" ht="56.95" customHeight="1" x14ac:dyDescent="0.25">
      <c r="A207" s="293" t="str">
        <f>Questions!$A207</f>
        <v>HIPA-21</v>
      </c>
      <c r="B207" s="293" t="str">
        <f t="shared" si="43"/>
        <v>HIPA</v>
      </c>
      <c r="C207" s="293" t="str">
        <f>VLOOKUP($A207,Questions!$A$3:$L$333,2,0)&amp;""</f>
        <v>Does the application log record access including specific user, date/time of access, and originating IP or device?</v>
      </c>
      <c r="D207" s="293" t="str">
        <f>VLOOKUP($A207,Questions!$A$3:$L$333,11,0)&amp;""</f>
        <v/>
      </c>
      <c r="E207" s="293" t="str">
        <f>VLOOKUP($A207,Questions!$A$3:$L$333,12,0)&amp;""</f>
        <v>Case-specific</v>
      </c>
      <c r="F207" s="293" t="str">
        <f>VLOOKUP($A207,'Institution Evaluation'!$A$56:$K$346,3,0)&amp;""</f>
        <v/>
      </c>
      <c r="G207" s="293" t="str">
        <f>VLOOKUP($A207,'Institution Evaluation'!$A$56:$K$346,7,0)&amp;""</f>
        <v>Yes</v>
      </c>
      <c r="H207" s="293" t="str">
        <f>VLOOKUP($A207,'Institution Evaluation'!$A$56:$K$346,8,0)&amp;""</f>
        <v/>
      </c>
      <c r="I207" s="293" t="str">
        <f>VLOOKUP($A207,'Institution Evaluation'!$A$56:$K$346,9,0)&amp;""</f>
        <v>Standard Importance</v>
      </c>
      <c r="J207" s="293" t="str">
        <f>VLOOKUP($A207,'Institution Evaluation'!$A$56:$K$346,10,0)&amp;""</f>
        <v/>
      </c>
      <c r="K207" s="293">
        <f t="shared" si="44"/>
        <v>10</v>
      </c>
      <c r="L207" s="263">
        <f>IF($E207="Not Scored", "N/A",IF(AND($D207='Auto Responses'!$J$27,$H207=""),"N/A",IF(AND($D207='Auto Responses'!$J$27,$H207='Auto Responses'!$J$7),1,IF(AND($D207='Auto Responses'!$J$27,$H207='Auto Responses'!$J$8),0,IF(OR(AND($F207=$G207,$H207=""),$H207='Auto Responses'!$J$7),1,0)))))</f>
        <v>0</v>
      </c>
      <c r="M207" s="293" t="str">
        <f>VLOOKUP($A207,'Institution Evaluation'!$A$56:$K$346,11,0)&amp;""</f>
        <v>FALSE</v>
      </c>
      <c r="N207" s="293">
        <f t="shared" si="45"/>
        <v>0</v>
      </c>
      <c r="O207" s="263" t="str">
        <f t="shared" si="42"/>
        <v>N/A</v>
      </c>
      <c r="P207" s="263" t="str">
        <f t="shared" si="46"/>
        <v>N/A</v>
      </c>
      <c r="Q207" s="263">
        <f t="shared" si="47"/>
        <v>0</v>
      </c>
      <c r="R207" s="263">
        <f t="shared" si="51"/>
        <v>0</v>
      </c>
      <c r="S207" s="263">
        <f t="shared" si="48"/>
        <v>0</v>
      </c>
      <c r="T207" s="263">
        <f t="shared" si="49"/>
        <v>0</v>
      </c>
      <c r="U207" s="263">
        <f t="shared" si="52"/>
        <v>59</v>
      </c>
      <c r="V207" s="263">
        <f t="shared" si="50"/>
        <v>0</v>
      </c>
    </row>
    <row r="208" spans="1:22" ht="56.95" customHeight="1" x14ac:dyDescent="0.25">
      <c r="A208" s="293" t="str">
        <f>Questions!$A208</f>
        <v>HIPA-22</v>
      </c>
      <c r="B208" s="293" t="str">
        <f t="shared" si="43"/>
        <v>HIPA</v>
      </c>
      <c r="C208" s="293" t="str">
        <f>VLOOKUP($A208,Questions!$A$3:$L$333,2,0)&amp;""</f>
        <v>Does the application log administrative activity, such as user account access changes and password changes, including specific user, date/time of changes, and originating IP or device?</v>
      </c>
      <c r="D208" s="293" t="str">
        <f>VLOOKUP($A208,Questions!$A$3:$L$333,11,0)&amp;""</f>
        <v/>
      </c>
      <c r="E208" s="293" t="str">
        <f>VLOOKUP($A208,Questions!$A$3:$L$333,12,0)&amp;""</f>
        <v>Case-specific</v>
      </c>
      <c r="F208" s="293" t="str">
        <f>VLOOKUP($A208,'Institution Evaluation'!$A$56:$K$346,3,0)&amp;""</f>
        <v/>
      </c>
      <c r="G208" s="293" t="str">
        <f>VLOOKUP($A208,'Institution Evaluation'!$A$56:$K$346,7,0)&amp;""</f>
        <v>Yes</v>
      </c>
      <c r="H208" s="293" t="str">
        <f>VLOOKUP($A208,'Institution Evaluation'!$A$56:$K$346,8,0)&amp;""</f>
        <v/>
      </c>
      <c r="I208" s="293" t="str">
        <f>VLOOKUP($A208,'Institution Evaluation'!$A$56:$K$346,9,0)&amp;""</f>
        <v>Standard Importance</v>
      </c>
      <c r="J208" s="293" t="str">
        <f>VLOOKUP($A208,'Institution Evaluation'!$A$56:$K$346,10,0)&amp;""</f>
        <v/>
      </c>
      <c r="K208" s="293">
        <f t="shared" si="44"/>
        <v>10</v>
      </c>
      <c r="L208" s="263">
        <f>IF($E208="Not Scored", "N/A",IF(AND($D208='Auto Responses'!$J$27,$H208=""),"N/A",IF(AND($D208='Auto Responses'!$J$27,$H208='Auto Responses'!$J$7),1,IF(AND($D208='Auto Responses'!$J$27,$H208='Auto Responses'!$J$8),0,IF(OR(AND($F208=$G208,$H208=""),$H208='Auto Responses'!$J$7),1,0)))))</f>
        <v>0</v>
      </c>
      <c r="M208" s="293" t="str">
        <f>VLOOKUP($A208,'Institution Evaluation'!$A$56:$K$346,11,0)&amp;""</f>
        <v>FALSE</v>
      </c>
      <c r="N208" s="293">
        <f t="shared" si="45"/>
        <v>0</v>
      </c>
      <c r="O208" s="263" t="str">
        <f t="shared" si="42"/>
        <v>N/A</v>
      </c>
      <c r="P208" s="263" t="str">
        <f t="shared" si="46"/>
        <v>N/A</v>
      </c>
      <c r="Q208" s="263">
        <f t="shared" si="47"/>
        <v>0</v>
      </c>
      <c r="R208" s="263">
        <f t="shared" si="51"/>
        <v>0</v>
      </c>
      <c r="S208" s="263">
        <f t="shared" si="48"/>
        <v>0</v>
      </c>
      <c r="T208" s="263">
        <f t="shared" si="49"/>
        <v>0</v>
      </c>
      <c r="U208" s="263">
        <f t="shared" si="52"/>
        <v>59</v>
      </c>
      <c r="V208" s="263">
        <f t="shared" si="50"/>
        <v>0</v>
      </c>
    </row>
    <row r="209" spans="1:22" ht="56.95" customHeight="1" x14ac:dyDescent="0.25">
      <c r="A209" s="293" t="str">
        <f>Questions!$A209</f>
        <v>HIPA-23</v>
      </c>
      <c r="B209" s="293" t="str">
        <f t="shared" si="43"/>
        <v>HIPA</v>
      </c>
      <c r="C209" s="293" t="str">
        <f>VLOOKUP($A209,Questions!$A$3:$L$333,2,0)&amp;""</f>
        <v>Do you retain logs for at least as long as required by HIPAA regulations?</v>
      </c>
      <c r="D209" s="293" t="str">
        <f>VLOOKUP($A209,Questions!$A$3:$L$333,11,0)&amp;""</f>
        <v/>
      </c>
      <c r="E209" s="293" t="str">
        <f>VLOOKUP($A209,Questions!$A$3:$L$333,12,0)&amp;""</f>
        <v>Case-specific</v>
      </c>
      <c r="F209" s="293" t="str">
        <f>VLOOKUP($A209,'Institution Evaluation'!$A$56:$K$346,3,0)&amp;""</f>
        <v/>
      </c>
      <c r="G209" s="293" t="str">
        <f>VLOOKUP($A209,'Institution Evaluation'!$A$56:$K$346,7,0)&amp;""</f>
        <v>Yes</v>
      </c>
      <c r="H209" s="293" t="str">
        <f>VLOOKUP($A209,'Institution Evaluation'!$A$56:$K$346,8,0)&amp;""</f>
        <v/>
      </c>
      <c r="I209" s="293" t="str">
        <f>VLOOKUP($A209,'Institution Evaluation'!$A$56:$K$346,9,0)&amp;""</f>
        <v>Standard Importance</v>
      </c>
      <c r="J209" s="293" t="str">
        <f>VLOOKUP($A209,'Institution Evaluation'!$A$56:$K$346,10,0)&amp;""</f>
        <v/>
      </c>
      <c r="K209" s="293">
        <f t="shared" si="44"/>
        <v>10</v>
      </c>
      <c r="L209" s="263">
        <f>IF($E209="Not Scored", "N/A",IF(AND($D209='Auto Responses'!$J$27,$H209=""),"N/A",IF(AND($D209='Auto Responses'!$J$27,$H209='Auto Responses'!$J$7),1,IF(AND($D209='Auto Responses'!$J$27,$H209='Auto Responses'!$J$8),0,IF(OR(AND($F209=$G209,$H209=""),$H209='Auto Responses'!$J$7),1,0)))))</f>
        <v>0</v>
      </c>
      <c r="M209" s="293" t="str">
        <f>VLOOKUP($A209,'Institution Evaluation'!$A$56:$K$346,11,0)&amp;""</f>
        <v>FALSE</v>
      </c>
      <c r="N209" s="293">
        <f t="shared" si="45"/>
        <v>0</v>
      </c>
      <c r="O209" s="263" t="str">
        <f t="shared" si="42"/>
        <v>N/A</v>
      </c>
      <c r="P209" s="263" t="str">
        <f t="shared" si="46"/>
        <v>N/A</v>
      </c>
      <c r="Q209" s="263">
        <f t="shared" si="47"/>
        <v>0</v>
      </c>
      <c r="R209" s="263">
        <f t="shared" si="51"/>
        <v>0</v>
      </c>
      <c r="S209" s="263">
        <f t="shared" si="48"/>
        <v>0</v>
      </c>
      <c r="T209" s="263">
        <f t="shared" si="49"/>
        <v>0</v>
      </c>
      <c r="U209" s="263">
        <f t="shared" si="52"/>
        <v>59</v>
      </c>
      <c r="V209" s="263">
        <f t="shared" si="50"/>
        <v>0</v>
      </c>
    </row>
    <row r="210" spans="1:22" ht="56.95" customHeight="1" x14ac:dyDescent="0.25">
      <c r="A210" s="293" t="str">
        <f>Questions!$A210</f>
        <v>HIPA-24</v>
      </c>
      <c r="B210" s="293" t="str">
        <f t="shared" si="43"/>
        <v>HIPA</v>
      </c>
      <c r="C210" s="293" t="str">
        <f>VLOOKUP($A210,Questions!$A$3:$L$333,2,0)&amp;""</f>
        <v>Can the application logs be archived?</v>
      </c>
      <c r="D210" s="293" t="str">
        <f>VLOOKUP($A210,Questions!$A$3:$L$333,11,0)&amp;""</f>
        <v/>
      </c>
      <c r="E210" s="293" t="str">
        <f>VLOOKUP($A210,Questions!$A$3:$L$333,12,0)&amp;""</f>
        <v>Case-specific</v>
      </c>
      <c r="F210" s="293" t="str">
        <f>VLOOKUP($A210,'Institution Evaluation'!$A$56:$K$346,3,0)&amp;""</f>
        <v/>
      </c>
      <c r="G210" s="293" t="str">
        <f>VLOOKUP($A210,'Institution Evaluation'!$A$56:$K$346,7,0)&amp;""</f>
        <v>Yes</v>
      </c>
      <c r="H210" s="293" t="str">
        <f>VLOOKUP($A210,'Institution Evaluation'!$A$56:$K$346,8,0)&amp;""</f>
        <v/>
      </c>
      <c r="I210" s="293" t="str">
        <f>VLOOKUP($A210,'Institution Evaluation'!$A$56:$K$346,9,0)&amp;""</f>
        <v>Standard Importance</v>
      </c>
      <c r="J210" s="293" t="str">
        <f>VLOOKUP($A210,'Institution Evaluation'!$A$56:$K$346,10,0)&amp;""</f>
        <v/>
      </c>
      <c r="K210" s="293">
        <f t="shared" si="44"/>
        <v>10</v>
      </c>
      <c r="L210" s="263">
        <f>IF($E210="Not Scored", "N/A",IF(AND($D210='Auto Responses'!$J$27,$H210=""),"N/A",IF(AND($D210='Auto Responses'!$J$27,$H210='Auto Responses'!$J$7),1,IF(AND($D210='Auto Responses'!$J$27,$H210='Auto Responses'!$J$8),0,IF(OR(AND($F210=$G210,$H210=""),$H210='Auto Responses'!$J$7),1,0)))))</f>
        <v>0</v>
      </c>
      <c r="M210" s="293" t="str">
        <f>VLOOKUP($A210,'Institution Evaluation'!$A$56:$K$346,11,0)&amp;""</f>
        <v>FALSE</v>
      </c>
      <c r="N210" s="293">
        <f t="shared" si="45"/>
        <v>0</v>
      </c>
      <c r="O210" s="263" t="str">
        <f t="shared" si="42"/>
        <v>N/A</v>
      </c>
      <c r="P210" s="263" t="str">
        <f t="shared" si="46"/>
        <v>N/A</v>
      </c>
      <c r="Q210" s="263">
        <f t="shared" si="47"/>
        <v>0</v>
      </c>
      <c r="R210" s="263">
        <f t="shared" si="51"/>
        <v>0</v>
      </c>
      <c r="S210" s="263">
        <f t="shared" si="48"/>
        <v>0</v>
      </c>
      <c r="T210" s="263">
        <f t="shared" si="49"/>
        <v>0</v>
      </c>
      <c r="U210" s="263">
        <f t="shared" si="52"/>
        <v>59</v>
      </c>
      <c r="V210" s="263">
        <f t="shared" si="50"/>
        <v>0</v>
      </c>
    </row>
    <row r="211" spans="1:22" ht="56.95" customHeight="1" x14ac:dyDescent="0.25">
      <c r="A211" s="293" t="str">
        <f>Questions!$A211</f>
        <v>HIPA-25</v>
      </c>
      <c r="B211" s="293" t="str">
        <f t="shared" si="43"/>
        <v>HIPA</v>
      </c>
      <c r="C211" s="293" t="str">
        <f>VLOOKUP($A211,Questions!$A$3:$L$333,2,0)&amp;""</f>
        <v>Can the application logs be saved externally?</v>
      </c>
      <c r="D211" s="293" t="str">
        <f>VLOOKUP($A211,Questions!$A$3:$L$333,11,0)&amp;""</f>
        <v/>
      </c>
      <c r="E211" s="293" t="str">
        <f>VLOOKUP($A211,Questions!$A$3:$L$333,12,0)&amp;""</f>
        <v>Case-specific</v>
      </c>
      <c r="F211" s="293" t="str">
        <f>VLOOKUP($A211,'Institution Evaluation'!$A$56:$K$346,3,0)&amp;""</f>
        <v/>
      </c>
      <c r="G211" s="293" t="str">
        <f>VLOOKUP($A211,'Institution Evaluation'!$A$56:$K$346,7,0)&amp;""</f>
        <v>Yes</v>
      </c>
      <c r="H211" s="293" t="str">
        <f>VLOOKUP($A211,'Institution Evaluation'!$A$56:$K$346,8,0)&amp;""</f>
        <v/>
      </c>
      <c r="I211" s="293" t="str">
        <f>VLOOKUP($A211,'Institution Evaluation'!$A$56:$K$346,9,0)&amp;""</f>
        <v>Standard Importance</v>
      </c>
      <c r="J211" s="293" t="str">
        <f>VLOOKUP($A211,'Institution Evaluation'!$A$56:$K$346,10,0)&amp;""</f>
        <v/>
      </c>
      <c r="K211" s="293">
        <f t="shared" si="44"/>
        <v>10</v>
      </c>
      <c r="L211" s="263">
        <f>IF($E211="Not Scored", "N/A",IF(AND($D211='Auto Responses'!$J$27,$H211=""),"N/A",IF(AND($D211='Auto Responses'!$J$27,$H211='Auto Responses'!$J$7),1,IF(AND($D211='Auto Responses'!$J$27,$H211='Auto Responses'!$J$8),0,IF(OR(AND($F211=$G211,$H211=""),$H211='Auto Responses'!$J$7),1,0)))))</f>
        <v>0</v>
      </c>
      <c r="M211" s="293" t="str">
        <f>VLOOKUP($A211,'Institution Evaluation'!$A$56:$K$346,11,0)&amp;""</f>
        <v>FALSE</v>
      </c>
      <c r="N211" s="293">
        <f t="shared" si="45"/>
        <v>0</v>
      </c>
      <c r="O211" s="263" t="str">
        <f t="shared" si="42"/>
        <v>N/A</v>
      </c>
      <c r="P211" s="263" t="str">
        <f t="shared" si="46"/>
        <v>N/A</v>
      </c>
      <c r="Q211" s="263">
        <f t="shared" si="47"/>
        <v>0</v>
      </c>
      <c r="R211" s="263">
        <f t="shared" si="51"/>
        <v>0</v>
      </c>
      <c r="S211" s="263">
        <f t="shared" si="48"/>
        <v>0</v>
      </c>
      <c r="T211" s="263">
        <f t="shared" si="49"/>
        <v>0</v>
      </c>
      <c r="U211" s="263">
        <f t="shared" si="52"/>
        <v>59</v>
      </c>
      <c r="V211" s="263">
        <f t="shared" si="50"/>
        <v>0</v>
      </c>
    </row>
    <row r="212" spans="1:22" ht="56.95" customHeight="1" x14ac:dyDescent="0.25">
      <c r="A212" s="293" t="str">
        <f>Questions!$A212</f>
        <v>HIPA-26</v>
      </c>
      <c r="B212" s="293" t="str">
        <f t="shared" si="43"/>
        <v>HIPA</v>
      </c>
      <c r="C212" s="293" t="str">
        <f>VLOOKUP($A212,Questions!$A$3:$L$333,2,0)&amp;""</f>
        <v>Do you have a disaster recovery plan and emergency mode operation plan?</v>
      </c>
      <c r="D212" s="293" t="str">
        <f>VLOOKUP($A212,Questions!$A$3:$L$333,11,0)&amp;""</f>
        <v/>
      </c>
      <c r="E212" s="293" t="str">
        <f>VLOOKUP($A212,Questions!$A$3:$L$333,12,0)&amp;""</f>
        <v>Case-specific</v>
      </c>
      <c r="F212" s="293" t="str">
        <f>VLOOKUP($A212,'Institution Evaluation'!$A$56:$K$346,3,0)&amp;""</f>
        <v/>
      </c>
      <c r="G212" s="293" t="str">
        <f>VLOOKUP($A212,'Institution Evaluation'!$A$56:$K$346,7,0)&amp;""</f>
        <v>Yes</v>
      </c>
      <c r="H212" s="293" t="str">
        <f>VLOOKUP($A212,'Institution Evaluation'!$A$56:$K$346,8,0)&amp;""</f>
        <v/>
      </c>
      <c r="I212" s="293" t="str">
        <f>VLOOKUP($A212,'Institution Evaluation'!$A$56:$K$346,9,0)&amp;""</f>
        <v>Standard Importance</v>
      </c>
      <c r="J212" s="293" t="str">
        <f>VLOOKUP($A212,'Institution Evaluation'!$A$56:$K$346,10,0)&amp;""</f>
        <v/>
      </c>
      <c r="K212" s="293">
        <f t="shared" si="44"/>
        <v>10</v>
      </c>
      <c r="L212" s="263">
        <f>IF($E212="Not Scored", "N/A",IF(AND($D212='Auto Responses'!$J$27,$H212=""),"N/A",IF(AND($D212='Auto Responses'!$J$27,$H212='Auto Responses'!$J$7),1,IF(AND($D212='Auto Responses'!$J$27,$H212='Auto Responses'!$J$8),0,IF(OR(AND($F212=$G212,$H212=""),$H212='Auto Responses'!$J$7),1,0)))))</f>
        <v>0</v>
      </c>
      <c r="M212" s="293" t="str">
        <f>VLOOKUP($A212,'Institution Evaluation'!$A$56:$K$346,11,0)&amp;""</f>
        <v>FALSE</v>
      </c>
      <c r="N212" s="293">
        <f t="shared" si="45"/>
        <v>0</v>
      </c>
      <c r="O212" s="263" t="str">
        <f t="shared" si="42"/>
        <v>N/A</v>
      </c>
      <c r="P212" s="263" t="str">
        <f t="shared" si="46"/>
        <v>N/A</v>
      </c>
      <c r="Q212" s="263">
        <f t="shared" si="47"/>
        <v>0</v>
      </c>
      <c r="R212" s="263">
        <f t="shared" si="51"/>
        <v>0</v>
      </c>
      <c r="S212" s="263">
        <f t="shared" si="48"/>
        <v>0</v>
      </c>
      <c r="T212" s="263">
        <f t="shared" si="49"/>
        <v>0</v>
      </c>
      <c r="U212" s="263">
        <f t="shared" si="52"/>
        <v>59</v>
      </c>
      <c r="V212" s="263">
        <f t="shared" si="50"/>
        <v>0</v>
      </c>
    </row>
    <row r="213" spans="1:22" ht="56.95" customHeight="1" x14ac:dyDescent="0.25">
      <c r="A213" s="293" t="str">
        <f>Questions!$A213</f>
        <v>HIPA-27</v>
      </c>
      <c r="B213" s="293" t="str">
        <f t="shared" si="43"/>
        <v>HIPA</v>
      </c>
      <c r="C213" s="293" t="str">
        <f>VLOOKUP($A213,Questions!$A$3:$L$333,2,0)&amp;""</f>
        <v>Can you provide a HIPAA compliance attestation document?</v>
      </c>
      <c r="D213" s="293" t="str">
        <f>VLOOKUP($A213,Questions!$A$3:$L$333,11,0)&amp;""</f>
        <v/>
      </c>
      <c r="E213" s="293" t="str">
        <f>VLOOKUP($A213,Questions!$A$3:$L$333,12,0)&amp;""</f>
        <v>Case-specific</v>
      </c>
      <c r="F213" s="293" t="str">
        <f>VLOOKUP($A213,'Institution Evaluation'!$A$56:$K$346,3,0)&amp;""</f>
        <v/>
      </c>
      <c r="G213" s="293" t="str">
        <f>VLOOKUP($A213,'Institution Evaluation'!$A$56:$K$346,7,0)&amp;""</f>
        <v>Yes</v>
      </c>
      <c r="H213" s="293" t="str">
        <f>VLOOKUP($A213,'Institution Evaluation'!$A$56:$K$346,8,0)&amp;""</f>
        <v/>
      </c>
      <c r="I213" s="293" t="str">
        <f>VLOOKUP($A213,'Institution Evaluation'!$A$56:$K$346,9,0)&amp;""</f>
        <v>Standard Importance</v>
      </c>
      <c r="J213" s="293" t="str">
        <f>VLOOKUP($A213,'Institution Evaluation'!$A$56:$K$346,10,0)&amp;""</f>
        <v/>
      </c>
      <c r="K213" s="293">
        <f t="shared" si="44"/>
        <v>10</v>
      </c>
      <c r="L213" s="263">
        <f>IF($E213="Not Scored", "N/A",IF(AND($D213='Auto Responses'!$J$27,$H213=""),"N/A",IF(AND($D213='Auto Responses'!$J$27,$H213='Auto Responses'!$J$7),1,IF(AND($D213='Auto Responses'!$J$27,$H213='Auto Responses'!$J$8),0,IF(OR(AND($F213=$G213,$H213=""),$H213='Auto Responses'!$J$7),1,0)))))</f>
        <v>0</v>
      </c>
      <c r="M213" s="293" t="str">
        <f>VLOOKUP($A213,'Institution Evaluation'!$A$56:$K$346,11,0)&amp;""</f>
        <v>FALSE</v>
      </c>
      <c r="N213" s="293">
        <f t="shared" si="45"/>
        <v>0</v>
      </c>
      <c r="O213" s="263" t="str">
        <f t="shared" si="42"/>
        <v>N/A</v>
      </c>
      <c r="P213" s="263" t="str">
        <f t="shared" si="46"/>
        <v>N/A</v>
      </c>
      <c r="Q213" s="263">
        <f t="shared" si="47"/>
        <v>0</v>
      </c>
      <c r="R213" s="263">
        <f t="shared" si="51"/>
        <v>0</v>
      </c>
      <c r="S213" s="263">
        <f t="shared" si="48"/>
        <v>0</v>
      </c>
      <c r="T213" s="263">
        <f t="shared" si="49"/>
        <v>0</v>
      </c>
      <c r="U213" s="263">
        <f t="shared" si="52"/>
        <v>59</v>
      </c>
      <c r="V213" s="263">
        <f t="shared" si="50"/>
        <v>0</v>
      </c>
    </row>
    <row r="214" spans="1:22" ht="56.95" customHeight="1" x14ac:dyDescent="0.25">
      <c r="A214" s="293" t="str">
        <f>Questions!$A214</f>
        <v>HIPA-28</v>
      </c>
      <c r="B214" s="293" t="str">
        <f t="shared" si="43"/>
        <v>HIPA</v>
      </c>
      <c r="C214" s="293" t="str">
        <f>VLOOKUP($A214,Questions!$A$3:$L$333,2,0)&amp;""</f>
        <v>Are you willing to enter into a Business Associate Agreement (BAA)?</v>
      </c>
      <c r="D214" s="293" t="str">
        <f>VLOOKUP($A214,Questions!$A$3:$L$333,11,0)&amp;""</f>
        <v/>
      </c>
      <c r="E214" s="293" t="str">
        <f>VLOOKUP($A214,Questions!$A$3:$L$333,12,0)&amp;""</f>
        <v>Case-specific</v>
      </c>
      <c r="F214" s="293" t="str">
        <f>VLOOKUP($A214,'Institution Evaluation'!$A$56:$K$346,3,0)&amp;""</f>
        <v/>
      </c>
      <c r="G214" s="293" t="str">
        <f>VLOOKUP($A214,'Institution Evaluation'!$A$56:$K$346,7,0)&amp;""</f>
        <v>Yes</v>
      </c>
      <c r="H214" s="293" t="str">
        <f>VLOOKUP($A214,'Institution Evaluation'!$A$56:$K$346,8,0)&amp;""</f>
        <v/>
      </c>
      <c r="I214" s="293" t="str">
        <f>VLOOKUP($A214,'Institution Evaluation'!$A$56:$K$346,9,0)&amp;""</f>
        <v>Standard Importance</v>
      </c>
      <c r="J214" s="293" t="str">
        <f>VLOOKUP($A214,'Institution Evaluation'!$A$56:$K$346,10,0)&amp;""</f>
        <v/>
      </c>
      <c r="K214" s="293">
        <f t="shared" si="44"/>
        <v>10</v>
      </c>
      <c r="L214" s="263">
        <f>IF($E214="Not Scored", "N/A",IF(AND($D214='Auto Responses'!$J$27,$H214=""),"N/A",IF(AND($D214='Auto Responses'!$J$27,$H214='Auto Responses'!$J$7),1,IF(AND($D214='Auto Responses'!$J$27,$H214='Auto Responses'!$J$8),0,IF(OR(AND($F214=$G214,$H214=""),$H214='Auto Responses'!$J$7),1,0)))))</f>
        <v>0</v>
      </c>
      <c r="M214" s="293" t="str">
        <f>VLOOKUP($A214,'Institution Evaluation'!$A$56:$K$346,11,0)&amp;""</f>
        <v>FALSE</v>
      </c>
      <c r="N214" s="293">
        <f t="shared" si="45"/>
        <v>0</v>
      </c>
      <c r="O214" s="263" t="str">
        <f t="shared" si="42"/>
        <v>N/A</v>
      </c>
      <c r="P214" s="263" t="str">
        <f t="shared" si="46"/>
        <v>N/A</v>
      </c>
      <c r="Q214" s="263">
        <f t="shared" si="47"/>
        <v>0</v>
      </c>
      <c r="R214" s="263">
        <f t="shared" si="51"/>
        <v>0</v>
      </c>
      <c r="S214" s="263">
        <f t="shared" si="48"/>
        <v>0</v>
      </c>
      <c r="T214" s="263">
        <f t="shared" si="49"/>
        <v>0</v>
      </c>
      <c r="U214" s="263">
        <f t="shared" si="52"/>
        <v>59</v>
      </c>
      <c r="V214" s="263">
        <f t="shared" si="50"/>
        <v>0</v>
      </c>
    </row>
    <row r="215" spans="1:22" ht="56.95" customHeight="1" x14ac:dyDescent="0.25">
      <c r="A215" s="293" t="str">
        <f>Questions!$A215</f>
        <v>HIPA-29</v>
      </c>
      <c r="B215" s="293" t="str">
        <f t="shared" si="43"/>
        <v>HIPA</v>
      </c>
      <c r="C215" s="293" t="str">
        <f>VLOOKUP($A215,Questions!$A$3:$L$333,2,0)&amp;""</f>
        <v>Do your data backup and retention policies and practices meet HIPAA requirements?</v>
      </c>
      <c r="D215" s="293" t="str">
        <f>VLOOKUP($A215,Questions!$A$3:$L$333,11,0)&amp;""</f>
        <v/>
      </c>
      <c r="E215" s="293" t="str">
        <f>VLOOKUP($A215,Questions!$A$3:$L$333,12,0)&amp;""</f>
        <v>Case-specific</v>
      </c>
      <c r="F215" s="293" t="str">
        <f>VLOOKUP($A215,'Institution Evaluation'!$A$56:$K$346,3,0)&amp;""</f>
        <v/>
      </c>
      <c r="G215" s="293" t="str">
        <f>VLOOKUP($A215,'Institution Evaluation'!$A$56:$K$346,7,0)&amp;""</f>
        <v>Yes</v>
      </c>
      <c r="H215" s="293" t="str">
        <f>VLOOKUP($A215,'Institution Evaluation'!$A$56:$K$346,8,0)&amp;""</f>
        <v/>
      </c>
      <c r="I215" s="293" t="str">
        <f>VLOOKUP($A215,'Institution Evaluation'!$A$56:$K$346,9,0)&amp;""</f>
        <v>Minor Importance</v>
      </c>
      <c r="J215" s="293" t="str">
        <f>VLOOKUP($A215,'Institution Evaluation'!$A$56:$K$346,10,0)&amp;""</f>
        <v/>
      </c>
      <c r="K215" s="293">
        <f t="shared" si="44"/>
        <v>5</v>
      </c>
      <c r="L215" s="263">
        <f>IF($E215="Not Scored", "N/A",IF(AND($D215='Auto Responses'!$J$27,$H215=""),"N/A",IF(AND($D215='Auto Responses'!$J$27,$H215='Auto Responses'!$J$7),1,IF(AND($D215='Auto Responses'!$J$27,$H215='Auto Responses'!$J$8),0,IF(OR(AND($F215=$G215,$H215=""),$H215='Auto Responses'!$J$7),1,0)))))</f>
        <v>0</v>
      </c>
      <c r="M215" s="293" t="str">
        <f>VLOOKUP($A215,'Institution Evaluation'!$A$56:$K$346,11,0)&amp;""</f>
        <v>FALSE</v>
      </c>
      <c r="N215" s="293">
        <f t="shared" si="45"/>
        <v>0</v>
      </c>
      <c r="O215" s="263" t="str">
        <f t="shared" si="42"/>
        <v>N/A</v>
      </c>
      <c r="P215" s="263" t="str">
        <f t="shared" si="46"/>
        <v>N/A</v>
      </c>
      <c r="Q215" s="263">
        <f t="shared" si="47"/>
        <v>0</v>
      </c>
      <c r="R215" s="263">
        <f t="shared" si="51"/>
        <v>0</v>
      </c>
      <c r="S215" s="263">
        <f t="shared" si="48"/>
        <v>0</v>
      </c>
      <c r="T215" s="263">
        <f t="shared" si="49"/>
        <v>0</v>
      </c>
      <c r="U215" s="263">
        <f t="shared" si="52"/>
        <v>59</v>
      </c>
      <c r="V215" s="263">
        <f t="shared" si="50"/>
        <v>0</v>
      </c>
    </row>
    <row r="216" spans="1:22" ht="56.95" customHeight="1" x14ac:dyDescent="0.25">
      <c r="A216" s="293" t="str">
        <f>Questions!$A216</f>
        <v>PCID-01</v>
      </c>
      <c r="B216" s="293" t="str">
        <f t="shared" si="43"/>
        <v>PCID</v>
      </c>
      <c r="C216" s="293" t="str">
        <f>VLOOKUP($A216,Questions!$A$3:$L$333,2,0)&amp;""</f>
        <v>Do you have a current, executed within the past year, Attestation of Compliance (AoC) or Report on Compliance (RoC)?*</v>
      </c>
      <c r="D216" s="293" t="str">
        <f>VLOOKUP($A216,Questions!$A$3:$L$333,11,0)&amp;""</f>
        <v/>
      </c>
      <c r="E216" s="293" t="str">
        <f>VLOOKUP($A216,Questions!$A$3:$L$333,12,0)&amp;""</f>
        <v>Case-Specific</v>
      </c>
      <c r="F216" s="293" t="str">
        <f>VLOOKUP($A216,'Institution Evaluation'!$A$56:$K$346,3,0)&amp;""</f>
        <v/>
      </c>
      <c r="G216" s="293" t="str">
        <f>VLOOKUP($A216,'Institution Evaluation'!$A$56:$K$346,7,0)&amp;""</f>
        <v>Yes</v>
      </c>
      <c r="H216" s="293" t="str">
        <f>VLOOKUP($A216,'Institution Evaluation'!$A$56:$K$346,8,0)&amp;""</f>
        <v/>
      </c>
      <c r="I216" s="293" t="str">
        <f>VLOOKUP($A216,'Institution Evaluation'!$A$56:$K$346,9,0)&amp;""</f>
        <v>Critical Importance</v>
      </c>
      <c r="J216" s="293" t="str">
        <f>VLOOKUP($A216,'Institution Evaluation'!$A$56:$K$346,10,0)&amp;""</f>
        <v/>
      </c>
      <c r="K216" s="293">
        <f t="shared" si="44"/>
        <v>20</v>
      </c>
      <c r="L216" s="263">
        <f>IF($E216="Not Scored", "N/A",IF(AND($D216='Auto Responses'!$J$27,$H216=""),"N/A",IF(AND($D216='Auto Responses'!$J$27,$H216='Auto Responses'!$J$7),1,IF(AND($D216='Auto Responses'!$J$27,$H216='Auto Responses'!$J$8),0,IF(OR(AND($F216=$G216,$H216=""),$H216='Auto Responses'!$J$7),1,0)))))</f>
        <v>0</v>
      </c>
      <c r="M216" s="293" t="str">
        <f>VLOOKUP($A216,'Institution Evaluation'!$A$56:$K$346,11,0)&amp;""</f>
        <v>FALSE</v>
      </c>
      <c r="N216" s="293">
        <f t="shared" si="45"/>
        <v>1</v>
      </c>
      <c r="O216" s="263" t="str">
        <f t="shared" ref="O216:O227" si="53">IF(OR($F$22="No",$E216="Not Scored",$F216="N/A"),"N/A",IF($J216="",$K216,IF($J216="Minor Importance",5,IF($J216="Standard Importance",10,IF($J216="Critical Importance",20,0)))))</f>
        <v>N/A</v>
      </c>
      <c r="P216" s="263" t="str">
        <f t="shared" si="46"/>
        <v>N/A</v>
      </c>
      <c r="Q216" s="263">
        <f t="shared" si="47"/>
        <v>0</v>
      </c>
      <c r="R216" s="263">
        <f t="shared" si="51"/>
        <v>0</v>
      </c>
      <c r="S216" s="263">
        <f t="shared" si="48"/>
        <v>0</v>
      </c>
      <c r="T216" s="263">
        <f t="shared" si="49"/>
        <v>1</v>
      </c>
      <c r="U216" s="263">
        <f t="shared" si="52"/>
        <v>60</v>
      </c>
      <c r="V216" s="263">
        <f t="shared" si="50"/>
        <v>60</v>
      </c>
    </row>
    <row r="217" spans="1:22" ht="56.95" customHeight="1" x14ac:dyDescent="0.25">
      <c r="A217" s="293" t="str">
        <f>Questions!$A217</f>
        <v>PCID-02</v>
      </c>
      <c r="B217" s="293" t="str">
        <f t="shared" si="43"/>
        <v>PCID</v>
      </c>
      <c r="C217" s="293" t="str">
        <f>VLOOKUP($A217,Questions!$A$3:$L$333,2,0)&amp;""</f>
        <v>Is the application listed as an approved Payment Application Data Security Standard (PA-DSS) application?*</v>
      </c>
      <c r="D217" s="293" t="str">
        <f>VLOOKUP($A217,Questions!$A$3:$L$333,11,0)&amp;""</f>
        <v/>
      </c>
      <c r="E217" s="293" t="str">
        <f>VLOOKUP($A217,Questions!$A$3:$L$333,12,0)&amp;""</f>
        <v>Case-Specific</v>
      </c>
      <c r="F217" s="293" t="str">
        <f>VLOOKUP($A217,'Institution Evaluation'!$A$56:$K$346,3,0)&amp;""</f>
        <v/>
      </c>
      <c r="G217" s="293" t="str">
        <f>VLOOKUP($A217,'Institution Evaluation'!$A$56:$K$346,7,0)&amp;""</f>
        <v>No</v>
      </c>
      <c r="H217" s="293" t="str">
        <f>VLOOKUP($A217,'Institution Evaluation'!$A$56:$K$346,8,0)&amp;""</f>
        <v/>
      </c>
      <c r="I217" s="293" t="str">
        <f>VLOOKUP($A217,'Institution Evaluation'!$A$56:$K$346,9,0)&amp;""</f>
        <v>Critical Importance</v>
      </c>
      <c r="J217" s="293" t="str">
        <f>VLOOKUP($A217,'Institution Evaluation'!$A$56:$K$346,10,0)&amp;""</f>
        <v/>
      </c>
      <c r="K217" s="293">
        <f t="shared" si="44"/>
        <v>20</v>
      </c>
      <c r="L217" s="263">
        <f>IF($E217="Not Scored", "N/A",IF(AND($D217='Auto Responses'!$J$27,$H217=""),"N/A",IF(AND($D217='Auto Responses'!$J$27,$H217='Auto Responses'!$J$7),1,IF(AND($D217='Auto Responses'!$J$27,$H217='Auto Responses'!$J$8),0,IF(OR(AND($F217=$G217,$H217=""),$H217='Auto Responses'!$J$7),1,0)))))</f>
        <v>0</v>
      </c>
      <c r="M217" s="293" t="str">
        <f>VLOOKUP($A217,'Institution Evaluation'!$A$56:$K$346,11,0)&amp;""</f>
        <v>FALSE</v>
      </c>
      <c r="N217" s="293">
        <f t="shared" si="45"/>
        <v>1</v>
      </c>
      <c r="O217" s="263" t="str">
        <f t="shared" si="53"/>
        <v>N/A</v>
      </c>
      <c r="P217" s="263" t="str">
        <f t="shared" si="46"/>
        <v>N/A</v>
      </c>
      <c r="Q217" s="263">
        <f t="shared" si="47"/>
        <v>0</v>
      </c>
      <c r="R217" s="263">
        <f t="shared" si="51"/>
        <v>0</v>
      </c>
      <c r="S217" s="263">
        <f t="shared" si="48"/>
        <v>0</v>
      </c>
      <c r="T217" s="263">
        <f t="shared" si="49"/>
        <v>1</v>
      </c>
      <c r="U217" s="263">
        <f t="shared" si="52"/>
        <v>61</v>
      </c>
      <c r="V217" s="263">
        <f t="shared" si="50"/>
        <v>61</v>
      </c>
    </row>
    <row r="218" spans="1:22" ht="56.95" customHeight="1" x14ac:dyDescent="0.25">
      <c r="A218" s="293" t="str">
        <f>Questions!$A218</f>
        <v>PCID-03</v>
      </c>
      <c r="B218" s="293" t="str">
        <f t="shared" si="43"/>
        <v>PCID</v>
      </c>
      <c r="C218" s="293" t="str">
        <f>VLOOKUP($A218,Questions!$A$3:$L$333,2,0)&amp;""</f>
        <v>Does the system or solutions use a third party to collect, store, process, or transmit cardholder (payment/credit/debt card) data?*</v>
      </c>
      <c r="D218" s="293" t="str">
        <f>VLOOKUP($A218,Questions!$A$3:$L$333,11,0)&amp;""</f>
        <v/>
      </c>
      <c r="E218" s="293" t="str">
        <f>VLOOKUP($A218,Questions!$A$3:$L$333,12,0)&amp;""</f>
        <v>Case-Specific</v>
      </c>
      <c r="F218" s="293" t="str">
        <f>VLOOKUP($A218,'Institution Evaluation'!$A$56:$K$346,3,0)&amp;""</f>
        <v/>
      </c>
      <c r="G218" s="293" t="str">
        <f>VLOOKUP($A218,'Institution Evaluation'!$A$56:$K$346,7,0)&amp;""</f>
        <v>No</v>
      </c>
      <c r="H218" s="293" t="str">
        <f>VLOOKUP($A218,'Institution Evaluation'!$A$56:$K$346,8,0)&amp;""</f>
        <v/>
      </c>
      <c r="I218" s="293" t="str">
        <f>VLOOKUP($A218,'Institution Evaluation'!$A$56:$K$346,9,0)&amp;""</f>
        <v>Critical Importance</v>
      </c>
      <c r="J218" s="293" t="str">
        <f>VLOOKUP($A218,'Institution Evaluation'!$A$56:$K$346,10,0)&amp;""</f>
        <v/>
      </c>
      <c r="K218" s="293">
        <f t="shared" si="44"/>
        <v>20</v>
      </c>
      <c r="L218" s="263">
        <f>IF($E218="Not Scored", "N/A",IF(AND($D218='Auto Responses'!$J$27,$H218=""),"N/A",IF(AND($D218='Auto Responses'!$J$27,$H218='Auto Responses'!$J$7),1,IF(AND($D218='Auto Responses'!$J$27,$H218='Auto Responses'!$J$8),0,IF(OR(AND($F218=$G218,$H218=""),$H218='Auto Responses'!$J$7),1,0)))))</f>
        <v>0</v>
      </c>
      <c r="M218" s="293" t="str">
        <f>VLOOKUP($A218,'Institution Evaluation'!$A$56:$K$346,11,0)&amp;""</f>
        <v>FALSE</v>
      </c>
      <c r="N218" s="293">
        <f t="shared" si="45"/>
        <v>1</v>
      </c>
      <c r="O218" s="263" t="str">
        <f t="shared" si="53"/>
        <v>N/A</v>
      </c>
      <c r="P218" s="263" t="str">
        <f t="shared" si="46"/>
        <v>N/A</v>
      </c>
      <c r="Q218" s="263">
        <f t="shared" si="47"/>
        <v>0</v>
      </c>
      <c r="R218" s="263">
        <f t="shared" si="51"/>
        <v>0</v>
      </c>
      <c r="S218" s="263">
        <f t="shared" si="48"/>
        <v>0</v>
      </c>
      <c r="T218" s="263">
        <f t="shared" si="49"/>
        <v>1</v>
      </c>
      <c r="U218" s="263">
        <f t="shared" si="52"/>
        <v>62</v>
      </c>
      <c r="V218" s="263">
        <f t="shared" si="50"/>
        <v>62</v>
      </c>
    </row>
    <row r="219" spans="1:22" ht="56.95" customHeight="1" x14ac:dyDescent="0.25">
      <c r="A219" s="293" t="str">
        <f>Questions!$A219</f>
        <v>PCID-04</v>
      </c>
      <c r="B219" s="293" t="str">
        <f t="shared" si="43"/>
        <v>PCID</v>
      </c>
      <c r="C219" s="293" t="str">
        <f>VLOOKUP($A219,Questions!$A$3:$L$333,2,0)&amp;""</f>
        <v>Do your systems or solutions store, process, or transmit cardholder (payment/credit/debt card) data?</v>
      </c>
      <c r="D219" s="293" t="str">
        <f>VLOOKUP($A219,Questions!$A$3:$L$333,11,0)&amp;""</f>
        <v/>
      </c>
      <c r="E219" s="293" t="str">
        <f>VLOOKUP($A219,Questions!$A$3:$L$333,12,0)&amp;""</f>
        <v>Case-Specific</v>
      </c>
      <c r="F219" s="293" t="str">
        <f>VLOOKUP($A219,'Institution Evaluation'!$A$56:$K$346,3,0)&amp;""</f>
        <v/>
      </c>
      <c r="G219" s="293" t="str">
        <f>VLOOKUP($A219,'Institution Evaluation'!$A$56:$K$346,7,0)&amp;""</f>
        <v>Yes</v>
      </c>
      <c r="H219" s="293" t="str">
        <f>VLOOKUP($A219,'Institution Evaluation'!$A$56:$K$346,8,0)&amp;""</f>
        <v/>
      </c>
      <c r="I219" s="293" t="str">
        <f>VLOOKUP($A219,'Institution Evaluation'!$A$56:$K$346,9,0)&amp;""</f>
        <v>Standard Importance</v>
      </c>
      <c r="J219" s="293" t="str">
        <f>VLOOKUP($A219,'Institution Evaluation'!$A$56:$K$346,10,0)&amp;""</f>
        <v/>
      </c>
      <c r="K219" s="293">
        <f t="shared" si="44"/>
        <v>10</v>
      </c>
      <c r="L219" s="263">
        <f>IF($E219="Not Scored", "N/A",IF(AND($D219='Auto Responses'!$J$27,$H219=""),"N/A",IF(AND($D219='Auto Responses'!$J$27,$H219='Auto Responses'!$J$7),1,IF(AND($D219='Auto Responses'!$J$27,$H219='Auto Responses'!$J$8),0,IF(OR(AND($F219=$G219,$H219=""),$H219='Auto Responses'!$J$7),1,0)))))</f>
        <v>0</v>
      </c>
      <c r="M219" s="293" t="str">
        <f>VLOOKUP($A219,'Institution Evaluation'!$A$56:$K$346,11,0)&amp;""</f>
        <v>FALSE</v>
      </c>
      <c r="N219" s="293">
        <f t="shared" si="45"/>
        <v>0</v>
      </c>
      <c r="O219" s="263" t="str">
        <f t="shared" si="53"/>
        <v>N/A</v>
      </c>
      <c r="P219" s="263" t="str">
        <f t="shared" si="46"/>
        <v>N/A</v>
      </c>
      <c r="Q219" s="263">
        <f t="shared" si="47"/>
        <v>0</v>
      </c>
      <c r="R219" s="263">
        <f t="shared" si="51"/>
        <v>0</v>
      </c>
      <c r="S219" s="263">
        <f t="shared" si="48"/>
        <v>0</v>
      </c>
      <c r="T219" s="263">
        <f t="shared" si="49"/>
        <v>0</v>
      </c>
      <c r="U219" s="263">
        <f t="shared" si="52"/>
        <v>62</v>
      </c>
      <c r="V219" s="263">
        <f t="shared" si="50"/>
        <v>0</v>
      </c>
    </row>
    <row r="220" spans="1:22" ht="56.95" customHeight="1" x14ac:dyDescent="0.25">
      <c r="A220" s="293" t="str">
        <f>Questions!$A220</f>
        <v>PCID-05</v>
      </c>
      <c r="B220" s="293" t="str">
        <f t="shared" si="43"/>
        <v>PCID</v>
      </c>
      <c r="C220" s="293" t="str">
        <f>VLOOKUP($A220,Questions!$A$3:$L$333,2,0)&amp;""</f>
        <v>Are you compliant with the Payment Card Industry Data Security Standard (PCI DSS)?</v>
      </c>
      <c r="D220" s="293" t="str">
        <f>VLOOKUP($A220,Questions!$A$3:$L$333,11,0)&amp;""</f>
        <v/>
      </c>
      <c r="E220" s="293" t="str">
        <f>VLOOKUP($A220,Questions!$A$3:$L$333,12,0)&amp;""</f>
        <v>Case-Specific</v>
      </c>
      <c r="F220" s="293" t="str">
        <f>VLOOKUP($A220,'Institution Evaluation'!$A$56:$K$346,3,0)&amp;""</f>
        <v/>
      </c>
      <c r="G220" s="293" t="str">
        <f>VLOOKUP($A220,'Institution Evaluation'!$A$56:$K$346,7,0)&amp;""</f>
        <v>Yes</v>
      </c>
      <c r="H220" s="293" t="str">
        <f>VLOOKUP($A220,'Institution Evaluation'!$A$56:$K$346,8,0)&amp;""</f>
        <v/>
      </c>
      <c r="I220" s="293" t="str">
        <f>VLOOKUP($A220,'Institution Evaluation'!$A$56:$K$346,9,0)&amp;""</f>
        <v>Standard Importance</v>
      </c>
      <c r="J220" s="293" t="str">
        <f>VLOOKUP($A220,'Institution Evaluation'!$A$56:$K$346,10,0)&amp;""</f>
        <v/>
      </c>
      <c r="K220" s="293">
        <f t="shared" si="44"/>
        <v>10</v>
      </c>
      <c r="L220" s="263">
        <f>IF($E220="Not Scored", "N/A",IF(AND($D220='Auto Responses'!$J$27,$H220=""),"N/A",IF(AND($D220='Auto Responses'!$J$27,$H220='Auto Responses'!$J$7),1,IF(AND($D220='Auto Responses'!$J$27,$H220='Auto Responses'!$J$8),0,IF(OR(AND($F220=$G220,$H220=""),$H220='Auto Responses'!$J$7),1,0)))))</f>
        <v>0</v>
      </c>
      <c r="M220" s="293" t="str">
        <f>VLOOKUP($A220,'Institution Evaluation'!$A$56:$K$346,11,0)&amp;""</f>
        <v>FALSE</v>
      </c>
      <c r="N220" s="293">
        <f t="shared" si="45"/>
        <v>0</v>
      </c>
      <c r="O220" s="263" t="str">
        <f t="shared" si="53"/>
        <v>N/A</v>
      </c>
      <c r="P220" s="263" t="str">
        <f t="shared" si="46"/>
        <v>N/A</v>
      </c>
      <c r="Q220" s="263">
        <f t="shared" si="47"/>
        <v>0</v>
      </c>
      <c r="R220" s="263">
        <f t="shared" si="51"/>
        <v>0</v>
      </c>
      <c r="S220" s="263">
        <f t="shared" si="48"/>
        <v>0</v>
      </c>
      <c r="T220" s="263">
        <f t="shared" si="49"/>
        <v>0</v>
      </c>
      <c r="U220" s="263">
        <f t="shared" si="52"/>
        <v>62</v>
      </c>
      <c r="V220" s="263">
        <f t="shared" si="50"/>
        <v>0</v>
      </c>
    </row>
    <row r="221" spans="1:22" ht="56.95" customHeight="1" x14ac:dyDescent="0.25">
      <c r="A221" s="293" t="str">
        <f>Questions!$A221</f>
        <v>PCID-06</v>
      </c>
      <c r="B221" s="293" t="str">
        <f t="shared" si="43"/>
        <v>PCID</v>
      </c>
      <c r="C221" s="293" t="str">
        <f>VLOOKUP($A221,Questions!$A$3:$L$333,2,0)&amp;""</f>
        <v>Are you classified as a service provider?</v>
      </c>
      <c r="D221" s="293" t="str">
        <f>VLOOKUP($A221,Questions!$A$3:$L$333,11,0)&amp;""</f>
        <v/>
      </c>
      <c r="E221" s="293" t="str">
        <f>VLOOKUP($A221,Questions!$A$3:$L$333,12,0)&amp;""</f>
        <v>Case-Specific</v>
      </c>
      <c r="F221" s="293" t="str">
        <f>VLOOKUP($A221,'Institution Evaluation'!$A$56:$K$346,3,0)&amp;""</f>
        <v/>
      </c>
      <c r="G221" s="293" t="str">
        <f>VLOOKUP($A221,'Institution Evaluation'!$A$56:$K$346,7,0)&amp;""</f>
        <v>Yes</v>
      </c>
      <c r="H221" s="293" t="str">
        <f>VLOOKUP($A221,'Institution Evaluation'!$A$56:$K$346,8,0)&amp;""</f>
        <v/>
      </c>
      <c r="I221" s="293" t="str">
        <f>VLOOKUP($A221,'Institution Evaluation'!$A$56:$K$346,9,0)&amp;""</f>
        <v>Standard Importance</v>
      </c>
      <c r="J221" s="293" t="str">
        <f>VLOOKUP($A221,'Institution Evaluation'!$A$56:$K$346,10,0)&amp;""</f>
        <v/>
      </c>
      <c r="K221" s="293">
        <f t="shared" si="44"/>
        <v>10</v>
      </c>
      <c r="L221" s="263">
        <f>IF($E221="Not Scored", "N/A",IF(AND($D221='Auto Responses'!$J$27,$H221=""),"N/A",IF(AND($D221='Auto Responses'!$J$27,$H221='Auto Responses'!$J$7),1,IF(AND($D221='Auto Responses'!$J$27,$H221='Auto Responses'!$J$8),0,IF(OR(AND($F221=$G221,$H221=""),$H221='Auto Responses'!$J$7),1,0)))))</f>
        <v>0</v>
      </c>
      <c r="M221" s="293" t="str">
        <f>VLOOKUP($A221,'Institution Evaluation'!$A$56:$K$346,11,0)&amp;""</f>
        <v>FALSE</v>
      </c>
      <c r="N221" s="293">
        <f t="shared" si="45"/>
        <v>0</v>
      </c>
      <c r="O221" s="263" t="str">
        <f t="shared" si="53"/>
        <v>N/A</v>
      </c>
      <c r="P221" s="263" t="str">
        <f t="shared" si="46"/>
        <v>N/A</v>
      </c>
      <c r="Q221" s="263">
        <f t="shared" si="47"/>
        <v>0</v>
      </c>
      <c r="R221" s="263">
        <f t="shared" si="51"/>
        <v>0</v>
      </c>
      <c r="S221" s="263">
        <f t="shared" si="48"/>
        <v>0</v>
      </c>
      <c r="T221" s="263">
        <f t="shared" si="49"/>
        <v>0</v>
      </c>
      <c r="U221" s="263">
        <f t="shared" si="52"/>
        <v>62</v>
      </c>
      <c r="V221" s="263">
        <f t="shared" si="50"/>
        <v>0</v>
      </c>
    </row>
    <row r="222" spans="1:22" ht="56.95" customHeight="1" x14ac:dyDescent="0.25">
      <c r="A222" s="293" t="str">
        <f>Questions!$A222</f>
        <v>PCID-07</v>
      </c>
      <c r="B222" s="293" t="str">
        <f t="shared" si="43"/>
        <v>PCID</v>
      </c>
      <c r="C222" s="293" t="str">
        <f>VLOOKUP($A222,Questions!$A$3:$L$333,2,0)&amp;""</f>
        <v>Are you on the list of Visa approved service providers?</v>
      </c>
      <c r="D222" s="293" t="str">
        <f>VLOOKUP($A222,Questions!$A$3:$L$333,11,0)&amp;""</f>
        <v/>
      </c>
      <c r="E222" s="293" t="str">
        <f>VLOOKUP($A222,Questions!$A$3:$L$333,12,0)&amp;""</f>
        <v>Case-Specific</v>
      </c>
      <c r="F222" s="293" t="str">
        <f>VLOOKUP($A222,'Institution Evaluation'!$A$56:$K$346,3,0)&amp;""</f>
        <v/>
      </c>
      <c r="G222" s="293" t="str">
        <f>VLOOKUP($A222,'Institution Evaluation'!$A$56:$K$346,7,0)&amp;""</f>
        <v>Yes</v>
      </c>
      <c r="H222" s="293" t="str">
        <f>VLOOKUP($A222,'Institution Evaluation'!$A$56:$K$346,8,0)&amp;""</f>
        <v/>
      </c>
      <c r="I222" s="293" t="str">
        <f>VLOOKUP($A222,'Institution Evaluation'!$A$56:$K$346,9,0)&amp;""</f>
        <v>Standard Importance</v>
      </c>
      <c r="J222" s="293" t="str">
        <f>VLOOKUP($A222,'Institution Evaluation'!$A$56:$K$346,10,0)&amp;""</f>
        <v/>
      </c>
      <c r="K222" s="293">
        <f t="shared" si="44"/>
        <v>10</v>
      </c>
      <c r="L222" s="263">
        <f>IF($E222="Not Scored", "N/A",IF(AND($D222='Auto Responses'!$J$27,$H222=""),"N/A",IF(AND($D222='Auto Responses'!$J$27,$H222='Auto Responses'!$J$7),1,IF(AND($D222='Auto Responses'!$J$27,$H222='Auto Responses'!$J$8),0,IF(OR(AND($F222=$G222,$H222=""),$H222='Auto Responses'!$J$7),1,0)))))</f>
        <v>0</v>
      </c>
      <c r="M222" s="293" t="str">
        <f>VLOOKUP($A222,'Institution Evaluation'!$A$56:$K$346,11,0)&amp;""</f>
        <v>FALSE</v>
      </c>
      <c r="N222" s="293">
        <f t="shared" si="45"/>
        <v>0</v>
      </c>
      <c r="O222" s="263" t="str">
        <f t="shared" si="53"/>
        <v>N/A</v>
      </c>
      <c r="P222" s="263" t="str">
        <f t="shared" si="46"/>
        <v>N/A</v>
      </c>
      <c r="Q222" s="263">
        <f t="shared" si="47"/>
        <v>0</v>
      </c>
      <c r="R222" s="263">
        <f t="shared" si="51"/>
        <v>0</v>
      </c>
      <c r="S222" s="263">
        <f t="shared" si="48"/>
        <v>0</v>
      </c>
      <c r="T222" s="263">
        <f t="shared" si="49"/>
        <v>0</v>
      </c>
      <c r="U222" s="263">
        <f t="shared" si="52"/>
        <v>62</v>
      </c>
      <c r="V222" s="263">
        <f t="shared" si="50"/>
        <v>0</v>
      </c>
    </row>
    <row r="223" spans="1:22" ht="56.95" customHeight="1" x14ac:dyDescent="0.25">
      <c r="A223" s="293" t="str">
        <f>Questions!$A223</f>
        <v>PCID-08</v>
      </c>
      <c r="B223" s="293" t="str">
        <f t="shared" si="43"/>
        <v>PCID</v>
      </c>
      <c r="C223" s="293" t="str">
        <f>VLOOKUP($A223,Questions!$A$3:$L$333,2,0)&amp;""</f>
        <v>Are you classified as a merchant? If so, what level (1, 2, 3, 4)?</v>
      </c>
      <c r="D223" s="293" t="str">
        <f>VLOOKUP($A223,Questions!$A$3:$L$333,11,0)&amp;""</f>
        <v/>
      </c>
      <c r="E223" s="293" t="str">
        <f>VLOOKUP($A223,Questions!$A$3:$L$333,12,0)&amp;""</f>
        <v>Case-Specific</v>
      </c>
      <c r="F223" s="293" t="str">
        <f>VLOOKUP($A223,'Institution Evaluation'!$A$56:$K$346,3,0)&amp;""</f>
        <v/>
      </c>
      <c r="G223" s="293" t="str">
        <f>VLOOKUP($A223,'Institution Evaluation'!$A$56:$K$346,7,0)&amp;""</f>
        <v>Yes</v>
      </c>
      <c r="H223" s="293" t="str">
        <f>VLOOKUP($A223,'Institution Evaluation'!$A$56:$K$346,8,0)&amp;""</f>
        <v/>
      </c>
      <c r="I223" s="293" t="str">
        <f>VLOOKUP($A223,'Institution Evaluation'!$A$56:$K$346,9,0)&amp;""</f>
        <v>Standard Importance</v>
      </c>
      <c r="J223" s="293" t="str">
        <f>VLOOKUP($A223,'Institution Evaluation'!$A$56:$K$346,10,0)&amp;""</f>
        <v/>
      </c>
      <c r="K223" s="293">
        <f t="shared" si="44"/>
        <v>10</v>
      </c>
      <c r="L223" s="263">
        <f>IF($E223="Not Scored", "N/A",IF(AND($D223='Auto Responses'!$J$27,$H223=""),"N/A",IF(AND($D223='Auto Responses'!$J$27,$H223='Auto Responses'!$J$7),1,IF(AND($D223='Auto Responses'!$J$27,$H223='Auto Responses'!$J$8),0,IF(OR(AND($F223=$G223,$H223=""),$H223='Auto Responses'!$J$7),1,0)))))</f>
        <v>0</v>
      </c>
      <c r="M223" s="293" t="str">
        <f>VLOOKUP($A223,'Institution Evaluation'!$A$56:$K$346,11,0)&amp;""</f>
        <v>FALSE</v>
      </c>
      <c r="N223" s="293">
        <f t="shared" si="45"/>
        <v>0</v>
      </c>
      <c r="O223" s="263" t="str">
        <f t="shared" si="53"/>
        <v>N/A</v>
      </c>
      <c r="P223" s="263" t="str">
        <f t="shared" si="46"/>
        <v>N/A</v>
      </c>
      <c r="Q223" s="263">
        <f t="shared" si="47"/>
        <v>0</v>
      </c>
      <c r="R223" s="263">
        <f t="shared" si="51"/>
        <v>0</v>
      </c>
      <c r="S223" s="263">
        <f t="shared" si="48"/>
        <v>0</v>
      </c>
      <c r="T223" s="263">
        <f t="shared" si="49"/>
        <v>0</v>
      </c>
      <c r="U223" s="263">
        <f t="shared" si="52"/>
        <v>62</v>
      </c>
      <c r="V223" s="263">
        <f t="shared" si="50"/>
        <v>0</v>
      </c>
    </row>
    <row r="224" spans="1:22" ht="56.95" customHeight="1" x14ac:dyDescent="0.25">
      <c r="A224" s="293" t="str">
        <f>Questions!$A224</f>
        <v>PCID-09</v>
      </c>
      <c r="B224" s="293" t="str">
        <f t="shared" si="43"/>
        <v>PCID</v>
      </c>
      <c r="C224" s="293" t="str">
        <f>VLOOKUP($A224,Questions!$A$3:$L$333,2,0)&amp;""</f>
        <v>Describe the architecture employed by the system to verify and authorize credit card transactions.</v>
      </c>
      <c r="D224" s="293" t="str">
        <f>VLOOKUP($A224,Questions!$A$3:$L$333,11,0)&amp;""</f>
        <v/>
      </c>
      <c r="E224" s="293" t="str">
        <f>VLOOKUP($A224,Questions!$A$3:$L$333,12,0)&amp;""</f>
        <v>Not scored</v>
      </c>
      <c r="F224" s="293" t="str">
        <f>VLOOKUP($A224,'Institution Evaluation'!$A$56:$K$346,3,0)&amp;""</f>
        <v/>
      </c>
      <c r="G224" s="293" t="str">
        <f>VLOOKUP($A224,'Institution Evaluation'!$A$56:$K$346,7,0)&amp;""</f>
        <v>Not scored</v>
      </c>
      <c r="H224" s="293" t="str">
        <f>VLOOKUP($A224,'Institution Evaluation'!$A$56:$K$346,8,0)&amp;""</f>
        <v/>
      </c>
      <c r="I224" s="293" t="str">
        <f>VLOOKUP($A224,'Institution Evaluation'!$A$56:$K$346,9,0)&amp;""</f>
        <v/>
      </c>
      <c r="J224" s="293" t="str">
        <f>VLOOKUP($A224,'Institution Evaluation'!$A$56:$K$346,10,0)&amp;""</f>
        <v/>
      </c>
      <c r="K224" s="293">
        <f t="shared" si="44"/>
        <v>10</v>
      </c>
      <c r="L224" s="263" t="str">
        <f>IF($E224="Not Scored", "N/A",IF(AND($D224='Auto Responses'!$J$27,$H224=""),"N/A",IF(AND($D224='Auto Responses'!$J$27,$H224='Auto Responses'!$J$7),1,IF(AND($D224='Auto Responses'!$J$27,$H224='Auto Responses'!$J$8),0,IF(OR(AND($F224=$G224,$H224=""),$H224='Auto Responses'!$J$7),1,0)))))</f>
        <v>N/A</v>
      </c>
      <c r="M224" s="293" t="str">
        <f>VLOOKUP($A224,'Institution Evaluation'!$A$56:$K$346,11,0)&amp;""</f>
        <v>FALSE</v>
      </c>
      <c r="N224" s="293">
        <f t="shared" si="45"/>
        <v>0</v>
      </c>
      <c r="O224" s="263" t="str">
        <f t="shared" si="53"/>
        <v>N/A</v>
      </c>
      <c r="P224" s="263" t="str">
        <f t="shared" si="46"/>
        <v>N/A</v>
      </c>
      <c r="Q224" s="263">
        <f t="shared" si="47"/>
        <v>0</v>
      </c>
      <c r="R224" s="263">
        <f t="shared" si="51"/>
        <v>0</v>
      </c>
      <c r="S224" s="263">
        <f t="shared" si="48"/>
        <v>0</v>
      </c>
      <c r="T224" s="263">
        <f t="shared" si="49"/>
        <v>0</v>
      </c>
      <c r="U224" s="263">
        <f t="shared" si="52"/>
        <v>62</v>
      </c>
      <c r="V224" s="263">
        <f t="shared" si="50"/>
        <v>0</v>
      </c>
    </row>
    <row r="225" spans="1:22" ht="56.95" customHeight="1" x14ac:dyDescent="0.25">
      <c r="A225" s="293" t="str">
        <f>Questions!$A225</f>
        <v>PCID-10</v>
      </c>
      <c r="B225" s="293" t="str">
        <f t="shared" si="43"/>
        <v>PCID</v>
      </c>
      <c r="C225" s="293" t="str">
        <f>VLOOKUP($A225,Questions!$A$3:$L$333,2,0)&amp;""</f>
        <v>What payment processors/gateways does the system support?</v>
      </c>
      <c r="D225" s="293" t="str">
        <f>VLOOKUP($A225,Questions!$A$3:$L$333,11,0)&amp;""</f>
        <v/>
      </c>
      <c r="E225" s="293" t="str">
        <f>VLOOKUP($A225,Questions!$A$3:$L$333,12,0)&amp;""</f>
        <v>Not scored</v>
      </c>
      <c r="F225" s="293" t="str">
        <f>VLOOKUP($A225,'Institution Evaluation'!$A$56:$K$346,3,0)&amp;""</f>
        <v/>
      </c>
      <c r="G225" s="293" t="str">
        <f>VLOOKUP($A225,'Institution Evaluation'!$A$56:$K$346,7,0)&amp;""</f>
        <v>Not scored</v>
      </c>
      <c r="H225" s="293" t="str">
        <f>VLOOKUP($A225,'Institution Evaluation'!$A$56:$K$346,8,0)&amp;""</f>
        <v/>
      </c>
      <c r="I225" s="293" t="str">
        <f>VLOOKUP($A225,'Institution Evaluation'!$A$56:$K$346,9,0)&amp;""</f>
        <v/>
      </c>
      <c r="J225" s="293" t="str">
        <f>VLOOKUP($A225,'Institution Evaluation'!$A$56:$K$346,10,0)&amp;""</f>
        <v/>
      </c>
      <c r="K225" s="293">
        <f t="shared" si="44"/>
        <v>10</v>
      </c>
      <c r="L225" s="263" t="str">
        <f>IF($E225="Not Scored", "N/A",IF(AND($D225='Auto Responses'!$J$27,$H225=""),"N/A",IF(AND($D225='Auto Responses'!$J$27,$H225='Auto Responses'!$J$7),1,IF(AND($D225='Auto Responses'!$J$27,$H225='Auto Responses'!$J$8),0,IF(OR(AND($F225=$G225,$H225=""),$H225='Auto Responses'!$J$7),1,0)))))</f>
        <v>N/A</v>
      </c>
      <c r="M225" s="293" t="str">
        <f>VLOOKUP($A225,'Institution Evaluation'!$A$56:$K$346,11,0)&amp;""</f>
        <v>FALSE</v>
      </c>
      <c r="N225" s="293">
        <f t="shared" si="45"/>
        <v>0</v>
      </c>
      <c r="O225" s="263" t="str">
        <f t="shared" si="53"/>
        <v>N/A</v>
      </c>
      <c r="P225" s="263" t="str">
        <f t="shared" si="46"/>
        <v>N/A</v>
      </c>
      <c r="Q225" s="263">
        <f t="shared" si="47"/>
        <v>0</v>
      </c>
      <c r="R225" s="263">
        <f t="shared" si="51"/>
        <v>0</v>
      </c>
      <c r="S225" s="263">
        <f t="shared" si="48"/>
        <v>0</v>
      </c>
      <c r="T225" s="263">
        <f t="shared" si="49"/>
        <v>0</v>
      </c>
      <c r="U225" s="263">
        <f t="shared" si="52"/>
        <v>62</v>
      </c>
      <c r="V225" s="263">
        <f t="shared" si="50"/>
        <v>0</v>
      </c>
    </row>
    <row r="226" spans="1:22" ht="56.95" customHeight="1" x14ac:dyDescent="0.25">
      <c r="A226" s="293" t="str">
        <f>Questions!$A226</f>
        <v>PCID-11</v>
      </c>
      <c r="B226" s="293" t="str">
        <f t="shared" si="43"/>
        <v>PCID</v>
      </c>
      <c r="C226" s="293" t="str">
        <f>VLOOKUP($A226,Questions!$A$3:$L$333,2,0)&amp;""</f>
        <v>Can the application be installed in a PCI DSS–compliant manner?</v>
      </c>
      <c r="D226" s="293" t="str">
        <f>VLOOKUP($A226,Questions!$A$3:$L$333,11,0)&amp;""</f>
        <v/>
      </c>
      <c r="E226" s="293" t="str">
        <f>VLOOKUP($A226,Questions!$A$3:$L$333,12,0)&amp;""</f>
        <v>Case-Specific</v>
      </c>
      <c r="F226" s="293" t="str">
        <f>VLOOKUP($A226,'Institution Evaluation'!$A$56:$K$346,3,0)&amp;""</f>
        <v/>
      </c>
      <c r="G226" s="293" t="str">
        <f>VLOOKUP($A226,'Institution Evaluation'!$A$56:$K$346,7,0)&amp;""</f>
        <v>Yes</v>
      </c>
      <c r="H226" s="293" t="str">
        <f>VLOOKUP($A226,'Institution Evaluation'!$A$56:$K$346,8,0)&amp;""</f>
        <v/>
      </c>
      <c r="I226" s="293" t="str">
        <f>VLOOKUP($A226,'Institution Evaluation'!$A$56:$K$346,9,0)&amp;""</f>
        <v>Minor Importance</v>
      </c>
      <c r="J226" s="293" t="str">
        <f>VLOOKUP($A226,'Institution Evaluation'!$A$56:$K$346,10,0)&amp;""</f>
        <v/>
      </c>
      <c r="K226" s="293">
        <f t="shared" si="44"/>
        <v>5</v>
      </c>
      <c r="L226" s="263">
        <f>IF($E226="Not Scored", "N/A",IF(AND($D226='Auto Responses'!$J$27,$H226=""),"N/A",IF(AND($D226='Auto Responses'!$J$27,$H226='Auto Responses'!$J$7),1,IF(AND($D226='Auto Responses'!$J$27,$H226='Auto Responses'!$J$8),0,IF(OR(AND($F226=$G226,$H226=""),$H226='Auto Responses'!$J$7),1,0)))))</f>
        <v>0</v>
      </c>
      <c r="M226" s="293" t="str">
        <f>VLOOKUP($A226,'Institution Evaluation'!$A$56:$K$346,11,0)&amp;""</f>
        <v>FALSE</v>
      </c>
      <c r="N226" s="293">
        <f t="shared" si="45"/>
        <v>0</v>
      </c>
      <c r="O226" s="263" t="str">
        <f t="shared" si="53"/>
        <v>N/A</v>
      </c>
      <c r="P226" s="263" t="str">
        <f t="shared" si="46"/>
        <v>N/A</v>
      </c>
      <c r="Q226" s="263">
        <f t="shared" si="47"/>
        <v>0</v>
      </c>
      <c r="R226" s="263">
        <f t="shared" si="51"/>
        <v>0</v>
      </c>
      <c r="S226" s="263">
        <f t="shared" si="48"/>
        <v>0</v>
      </c>
      <c r="T226" s="263">
        <f t="shared" si="49"/>
        <v>0</v>
      </c>
      <c r="U226" s="263">
        <f t="shared" si="52"/>
        <v>62</v>
      </c>
      <c r="V226" s="263">
        <f t="shared" si="50"/>
        <v>0</v>
      </c>
    </row>
    <row r="227" spans="1:22" ht="71.2" customHeight="1" x14ac:dyDescent="0.25">
      <c r="A227" s="293" t="str">
        <f>Questions!$A227</f>
        <v>PCID-12</v>
      </c>
      <c r="B227" s="293" t="str">
        <f t="shared" si="43"/>
        <v>PCID</v>
      </c>
      <c r="C227" s="293" t="str">
        <f>VLOOKUP($A227,Questions!$A$3:$L$333,2,0)&amp;""</f>
        <v>Include documentation describing the system's abilities to comply with the PCI DSS and any features or capabilities of the system that must be added or changed in order to operate in compliance with the standards.</v>
      </c>
      <c r="D227" s="293" t="str">
        <f>VLOOKUP($A227,Questions!$A$3:$L$333,11,0)&amp;""</f>
        <v/>
      </c>
      <c r="E227" s="293" t="str">
        <f>VLOOKUP($A227,Questions!$A$3:$L$333,12,0)&amp;""</f>
        <v>Not scored</v>
      </c>
      <c r="F227" s="293" t="str">
        <f>VLOOKUP($A227,'Institution Evaluation'!$A$56:$K$346,3,0)&amp;""</f>
        <v/>
      </c>
      <c r="G227" s="293" t="str">
        <f>VLOOKUP($A227,'Institution Evaluation'!$A$56:$K$346,7,0)&amp;""</f>
        <v>Not scored</v>
      </c>
      <c r="H227" s="293" t="str">
        <f>VLOOKUP($A227,'Institution Evaluation'!$A$56:$K$346,8,0)&amp;""</f>
        <v/>
      </c>
      <c r="I227" s="293" t="str">
        <f>VLOOKUP($A227,'Institution Evaluation'!$A$56:$K$346,9,0)&amp;""</f>
        <v/>
      </c>
      <c r="J227" s="293" t="str">
        <f>VLOOKUP($A227,'Institution Evaluation'!$A$56:$K$346,10,0)&amp;""</f>
        <v/>
      </c>
      <c r="K227" s="293">
        <f t="shared" si="44"/>
        <v>10</v>
      </c>
      <c r="L227" s="263" t="str">
        <f>IF($E227="Not Scored", "N/A",IF(AND($D227='Auto Responses'!$J$27,$H227=""),"N/A",IF(AND($D227='Auto Responses'!$J$27,$H227='Auto Responses'!$J$7),1,IF(AND($D227='Auto Responses'!$J$27,$H227='Auto Responses'!$J$8),0,IF(OR(AND($F227=$G227,$H227=""),$H227='Auto Responses'!$J$7),1,0)))))</f>
        <v>N/A</v>
      </c>
      <c r="M227" s="293" t="str">
        <f>VLOOKUP($A227,'Institution Evaluation'!$A$56:$K$346,11,0)&amp;""</f>
        <v>FALSE</v>
      </c>
      <c r="N227" s="293">
        <f t="shared" si="45"/>
        <v>0</v>
      </c>
      <c r="O227" s="263" t="str">
        <f t="shared" si="53"/>
        <v>N/A</v>
      </c>
      <c r="P227" s="263" t="str">
        <f t="shared" si="46"/>
        <v>N/A</v>
      </c>
      <c r="Q227" s="263">
        <f t="shared" si="47"/>
        <v>0</v>
      </c>
      <c r="R227" s="263">
        <f t="shared" si="51"/>
        <v>0</v>
      </c>
      <c r="S227" s="263">
        <f t="shared" si="48"/>
        <v>0</v>
      </c>
      <c r="T227" s="263">
        <f t="shared" si="49"/>
        <v>0</v>
      </c>
      <c r="U227" s="263">
        <f t="shared" si="52"/>
        <v>62</v>
      </c>
      <c r="V227" s="263">
        <f t="shared" si="50"/>
        <v>0</v>
      </c>
    </row>
    <row r="228" spans="1:22" ht="56.95" customHeight="1" x14ac:dyDescent="0.25">
      <c r="A228" s="293" t="str">
        <f>Questions!$A228</f>
        <v>OPEM-01</v>
      </c>
      <c r="B228" s="293" t="str">
        <f t="shared" si="43"/>
        <v>OPEM</v>
      </c>
      <c r="C228" s="293" t="str">
        <f>VLOOKUP($A228,Questions!$A$3:$L$333,2,0)&amp;""</f>
        <v>Do you support role-based access control (RBAC) for system administrators?</v>
      </c>
      <c r="D228" s="293" t="str">
        <f>VLOOKUP($A228,Questions!$A$3:$L$333,11,0)&amp;""</f>
        <v/>
      </c>
      <c r="E228" s="293" t="str">
        <f>VLOOKUP($A228,Questions!$A$3:$L$333,12,0)&amp;""</f>
        <v>Case-Specific</v>
      </c>
      <c r="F228" s="293" t="str">
        <f>VLOOKUP($A228,'Institution Evaluation'!$A$56:$K$346,3,0)&amp;""</f>
        <v/>
      </c>
      <c r="G228" s="293" t="str">
        <f>VLOOKUP($A228,'Institution Evaluation'!$A$56:$K$346,7,0)&amp;""</f>
        <v>Yes</v>
      </c>
      <c r="H228" s="293" t="str">
        <f>VLOOKUP($A228,'Institution Evaluation'!$A$56:$K$346,8,0)&amp;""</f>
        <v/>
      </c>
      <c r="I228" s="293" t="str">
        <f>VLOOKUP($A228,'Institution Evaluation'!$A$56:$K$346,9,0)&amp;""</f>
        <v>Standard Importance</v>
      </c>
      <c r="J228" s="293" t="str">
        <f>VLOOKUP($A228,'Institution Evaluation'!$A$56:$K$346,10,0)&amp;""</f>
        <v/>
      </c>
      <c r="K228" s="293">
        <f t="shared" si="44"/>
        <v>10</v>
      </c>
      <c r="L228" s="263">
        <f>IF($E228="Not Scored", "N/A",IF(AND($D228='Auto Responses'!$J$27,$H228=""),"N/A",IF(AND($D228='Auto Responses'!$J$27,$H228='Auto Responses'!$J$7),1,IF(AND($D228='Auto Responses'!$J$27,$H228='Auto Responses'!$J$8),0,IF(OR(AND($F228=$G228,$H228=""),$H228='Auto Responses'!$J$7),1,0)))))</f>
        <v>0</v>
      </c>
      <c r="M228" s="293" t="str">
        <f>VLOOKUP($A228,'Institution Evaluation'!$A$56:$K$346,11,0)&amp;""</f>
        <v>FALSE</v>
      </c>
      <c r="N228" s="293">
        <f t="shared" si="45"/>
        <v>0</v>
      </c>
      <c r="O228" s="263" t="str">
        <f t="shared" ref="O228:O237" si="54">IF(OR($F$23="No",$E228="Not Scored",$F228="N/A"),"N/A",IF($J228="",$K228,IF($J228="Minor Importance",5,IF($J228="Standard Importance",10,IF($J228="Critical Importance",20,0)))))</f>
        <v>N/A</v>
      </c>
      <c r="P228" s="263" t="str">
        <f t="shared" si="46"/>
        <v>N/A</v>
      </c>
      <c r="Q228" s="263">
        <f t="shared" si="47"/>
        <v>0</v>
      </c>
      <c r="R228" s="263">
        <f t="shared" si="51"/>
        <v>0</v>
      </c>
      <c r="S228" s="263">
        <f t="shared" si="48"/>
        <v>0</v>
      </c>
      <c r="T228" s="263">
        <f t="shared" si="49"/>
        <v>0</v>
      </c>
      <c r="U228" s="263">
        <f t="shared" si="52"/>
        <v>62</v>
      </c>
      <c r="V228" s="263">
        <f t="shared" si="50"/>
        <v>0</v>
      </c>
    </row>
    <row r="229" spans="1:22" ht="56.95" customHeight="1" x14ac:dyDescent="0.25">
      <c r="A229" s="293" t="str">
        <f>Questions!$A229</f>
        <v>OPEM-02</v>
      </c>
      <c r="B229" s="293" t="str">
        <f t="shared" si="43"/>
        <v>OPEM</v>
      </c>
      <c r="C229" s="293" t="str">
        <f>VLOOKUP($A229,Questions!$A$3:$L$333,2,0)&amp;""</f>
        <v>Can your employees access customer systems remotely?</v>
      </c>
      <c r="D229" s="293" t="str">
        <f>VLOOKUP($A229,Questions!$A$3:$L$333,11,0)&amp;""</f>
        <v/>
      </c>
      <c r="E229" s="293" t="str">
        <f>VLOOKUP($A229,Questions!$A$3:$L$333,12,0)&amp;""</f>
        <v>Case-Specific</v>
      </c>
      <c r="F229" s="293" t="str">
        <f>VLOOKUP($A229,'Institution Evaluation'!$A$56:$K$346,3,0)&amp;""</f>
        <v/>
      </c>
      <c r="G229" s="293" t="str">
        <f>VLOOKUP($A229,'Institution Evaluation'!$A$56:$K$346,7,0)&amp;""</f>
        <v>No</v>
      </c>
      <c r="H229" s="293" t="str">
        <f>VLOOKUP($A229,'Institution Evaluation'!$A$56:$K$346,8,0)&amp;""</f>
        <v/>
      </c>
      <c r="I229" s="293" t="str">
        <f>VLOOKUP($A229,'Institution Evaluation'!$A$56:$K$346,9,0)&amp;""</f>
        <v>Standard Importance</v>
      </c>
      <c r="J229" s="293" t="str">
        <f>VLOOKUP($A229,'Institution Evaluation'!$A$56:$K$346,10,0)&amp;""</f>
        <v/>
      </c>
      <c r="K229" s="293">
        <f t="shared" si="44"/>
        <v>10</v>
      </c>
      <c r="L229" s="263">
        <f>IF($E229="Not Scored", "N/A",IF(AND($D229='Auto Responses'!$J$27,$H229=""),"N/A",IF(AND($D229='Auto Responses'!$J$27,$H229='Auto Responses'!$J$7),1,IF(AND($D229='Auto Responses'!$J$27,$H229='Auto Responses'!$J$8),0,IF(OR(AND($F229=$G229,$H229=""),$H229='Auto Responses'!$J$7),1,0)))))</f>
        <v>0</v>
      </c>
      <c r="M229" s="293" t="str">
        <f>VLOOKUP($A229,'Institution Evaluation'!$A$56:$K$346,11,0)&amp;""</f>
        <v>FALSE</v>
      </c>
      <c r="N229" s="293">
        <f t="shared" si="45"/>
        <v>0</v>
      </c>
      <c r="O229" s="263" t="str">
        <f t="shared" si="54"/>
        <v>N/A</v>
      </c>
      <c r="P229" s="263" t="str">
        <f t="shared" si="46"/>
        <v>N/A</v>
      </c>
      <c r="Q229" s="263">
        <f t="shared" si="47"/>
        <v>0</v>
      </c>
      <c r="R229" s="263">
        <f t="shared" si="51"/>
        <v>0</v>
      </c>
      <c r="S229" s="263">
        <f t="shared" si="48"/>
        <v>0</v>
      </c>
      <c r="T229" s="263">
        <f t="shared" si="49"/>
        <v>0</v>
      </c>
      <c r="U229" s="263">
        <f t="shared" si="52"/>
        <v>62</v>
      </c>
      <c r="V229" s="263">
        <f t="shared" si="50"/>
        <v>0</v>
      </c>
    </row>
    <row r="230" spans="1:22" ht="56.95" customHeight="1" x14ac:dyDescent="0.25">
      <c r="A230" s="293" t="str">
        <f>Questions!$A230</f>
        <v>OPEM-03</v>
      </c>
      <c r="B230" s="293" t="str">
        <f t="shared" si="43"/>
        <v>OPEM</v>
      </c>
      <c r="C230" s="293" t="str">
        <f>VLOOKUP($A230,Questions!$A$3:$L$333,2,0)&amp;""</f>
        <v>Can you provide overall system and/or application architecture diagrams including a full description of the data communications architecture for all components of the system?</v>
      </c>
      <c r="D230" s="293" t="str">
        <f>VLOOKUP($A230,Questions!$A$3:$L$333,11,0)&amp;""</f>
        <v/>
      </c>
      <c r="E230" s="293" t="str">
        <f>VLOOKUP($A230,Questions!$A$3:$L$333,12,0)&amp;""</f>
        <v>Case-Specific</v>
      </c>
      <c r="F230" s="293" t="str">
        <f>VLOOKUP($A230,'Institution Evaluation'!$A$56:$K$346,3,0)&amp;""</f>
        <v/>
      </c>
      <c r="G230" s="293" t="str">
        <f>VLOOKUP($A230,'Institution Evaluation'!$A$56:$K$346,7,0)&amp;""</f>
        <v>Yes</v>
      </c>
      <c r="H230" s="293" t="str">
        <f>VLOOKUP($A230,'Institution Evaluation'!$A$56:$K$346,8,0)&amp;""</f>
        <v/>
      </c>
      <c r="I230" s="293" t="str">
        <f>VLOOKUP($A230,'Institution Evaluation'!$A$56:$K$346,9,0)&amp;""</f>
        <v>Standard Importance</v>
      </c>
      <c r="J230" s="293" t="str">
        <f>VLOOKUP($A230,'Institution Evaluation'!$A$56:$K$346,10,0)&amp;""</f>
        <v/>
      </c>
      <c r="K230" s="293">
        <f t="shared" si="44"/>
        <v>10</v>
      </c>
      <c r="L230" s="263">
        <f>IF($E230="Not Scored", "N/A",IF(AND($D230='Auto Responses'!$J$27,$H230=""),"N/A",IF(AND($D230='Auto Responses'!$J$27,$H230='Auto Responses'!$J$7),1,IF(AND($D230='Auto Responses'!$J$27,$H230='Auto Responses'!$J$8),0,IF(OR(AND($F230=$G230,$H230=""),$H230='Auto Responses'!$J$7),1,0)))))</f>
        <v>0</v>
      </c>
      <c r="M230" s="293" t="str">
        <f>VLOOKUP($A230,'Institution Evaluation'!$A$56:$K$346,11,0)&amp;""</f>
        <v>FALSE</v>
      </c>
      <c r="N230" s="293">
        <f t="shared" si="45"/>
        <v>0</v>
      </c>
      <c r="O230" s="263" t="str">
        <f t="shared" si="54"/>
        <v>N/A</v>
      </c>
      <c r="P230" s="263" t="str">
        <f t="shared" si="46"/>
        <v>N/A</v>
      </c>
      <c r="Q230" s="263">
        <f t="shared" si="47"/>
        <v>0</v>
      </c>
      <c r="R230" s="263">
        <f t="shared" si="51"/>
        <v>0</v>
      </c>
      <c r="S230" s="263">
        <f t="shared" si="48"/>
        <v>0</v>
      </c>
      <c r="T230" s="263">
        <f t="shared" si="49"/>
        <v>0</v>
      </c>
      <c r="U230" s="263">
        <f t="shared" si="52"/>
        <v>62</v>
      </c>
      <c r="V230" s="263">
        <f t="shared" si="50"/>
        <v>0</v>
      </c>
    </row>
    <row r="231" spans="1:22" ht="56.95" customHeight="1" x14ac:dyDescent="0.25">
      <c r="A231" s="293" t="str">
        <f>Questions!$A231</f>
        <v>OPEM-04</v>
      </c>
      <c r="B231" s="293" t="str">
        <f t="shared" si="43"/>
        <v>OPEM</v>
      </c>
      <c r="C231" s="293" t="str">
        <f>VLOOKUP($A231,Questions!$A$3:$L$333,2,0)&amp;""</f>
        <v>Do you require remote management of the system?</v>
      </c>
      <c r="D231" s="293" t="str">
        <f>VLOOKUP($A231,Questions!$A$3:$L$333,11,0)&amp;""</f>
        <v/>
      </c>
      <c r="E231" s="293" t="str">
        <f>VLOOKUP($A231,Questions!$A$3:$L$333,12,0)&amp;""</f>
        <v>Case-Specific</v>
      </c>
      <c r="F231" s="293" t="str">
        <f>VLOOKUP($A231,'Institution Evaluation'!$A$56:$K$346,3,0)&amp;""</f>
        <v/>
      </c>
      <c r="G231" s="293" t="str">
        <f>VLOOKUP($A231,'Institution Evaluation'!$A$56:$K$346,7,0)&amp;""</f>
        <v>No</v>
      </c>
      <c r="H231" s="293" t="str">
        <f>VLOOKUP($A231,'Institution Evaluation'!$A$56:$K$346,8,0)&amp;""</f>
        <v/>
      </c>
      <c r="I231" s="293" t="str">
        <f>VLOOKUP($A231,'Institution Evaluation'!$A$56:$K$346,9,0)&amp;""</f>
        <v>Standard Importance</v>
      </c>
      <c r="J231" s="293" t="str">
        <f>VLOOKUP($A231,'Institution Evaluation'!$A$56:$K$346,10,0)&amp;""</f>
        <v/>
      </c>
      <c r="K231" s="293">
        <f t="shared" si="44"/>
        <v>10</v>
      </c>
      <c r="L231" s="263">
        <f>IF($E231="Not Scored", "N/A",IF(AND($D231='Auto Responses'!$J$27,$H231=""),"N/A",IF(AND($D231='Auto Responses'!$J$27,$H231='Auto Responses'!$J$7),1,IF(AND($D231='Auto Responses'!$J$27,$H231='Auto Responses'!$J$8),0,IF(OR(AND($F231=$G231,$H231=""),$H231='Auto Responses'!$J$7),1,0)))))</f>
        <v>0</v>
      </c>
      <c r="M231" s="293" t="str">
        <f>VLOOKUP($A231,'Institution Evaluation'!$A$56:$K$346,11,0)&amp;""</f>
        <v>FALSE</v>
      </c>
      <c r="N231" s="293">
        <f t="shared" si="45"/>
        <v>0</v>
      </c>
      <c r="O231" s="263" t="str">
        <f t="shared" si="54"/>
        <v>N/A</v>
      </c>
      <c r="P231" s="263" t="str">
        <f t="shared" si="46"/>
        <v>N/A</v>
      </c>
      <c r="Q231" s="263">
        <f t="shared" si="47"/>
        <v>0</v>
      </c>
      <c r="R231" s="263">
        <f t="shared" si="51"/>
        <v>0</v>
      </c>
      <c r="S231" s="263">
        <f t="shared" si="48"/>
        <v>0</v>
      </c>
      <c r="T231" s="263">
        <f t="shared" si="49"/>
        <v>0</v>
      </c>
      <c r="U231" s="263">
        <f t="shared" si="52"/>
        <v>62</v>
      </c>
      <c r="V231" s="263">
        <f t="shared" si="50"/>
        <v>0</v>
      </c>
    </row>
    <row r="232" spans="1:22" ht="56.95" customHeight="1" x14ac:dyDescent="0.25">
      <c r="A232" s="293" t="str">
        <f>Questions!$A232</f>
        <v>OPEM-05</v>
      </c>
      <c r="B232" s="293" t="str">
        <f t="shared" si="43"/>
        <v>OPEM</v>
      </c>
      <c r="C232" s="293" t="str">
        <f>VLOOKUP($A232,Questions!$A$3:$L$333,2,0)&amp;""</f>
        <v>If you answered "yes" to OPEM-04, are your remote actions and changes logged or otherwise visible to the campus?</v>
      </c>
      <c r="D232" s="293" t="str">
        <f>VLOOKUP($A232,Questions!$A$3:$L$333,11,0)&amp;""</f>
        <v/>
      </c>
      <c r="E232" s="293" t="str">
        <f>VLOOKUP($A232,Questions!$A$3:$L$333,12,0)&amp;""</f>
        <v>Case-Specific</v>
      </c>
      <c r="F232" s="293" t="str">
        <f>VLOOKUP($A232,'Institution Evaluation'!$A$56:$K$346,3,0)&amp;""</f>
        <v/>
      </c>
      <c r="G232" s="293" t="str">
        <f>VLOOKUP($A232,'Institution Evaluation'!$A$56:$K$346,7,0)&amp;""</f>
        <v>Yes</v>
      </c>
      <c r="H232" s="293" t="str">
        <f>VLOOKUP($A232,'Institution Evaluation'!$A$56:$K$346,8,0)&amp;""</f>
        <v/>
      </c>
      <c r="I232" s="293" t="str">
        <f>VLOOKUP($A232,'Institution Evaluation'!$A$56:$K$346,9,0)&amp;""</f>
        <v>Standard Importance</v>
      </c>
      <c r="J232" s="293" t="str">
        <f>VLOOKUP($A232,'Institution Evaluation'!$A$56:$K$346,10,0)&amp;""</f>
        <v/>
      </c>
      <c r="K232" s="293">
        <f t="shared" si="44"/>
        <v>10</v>
      </c>
      <c r="L232" s="263">
        <f>IF($E232="Not Scored", "N/A",IF(AND($D232='Auto Responses'!$J$27,$H232=""),"N/A",IF(AND($D232='Auto Responses'!$J$27,$H232='Auto Responses'!$J$7),1,IF(AND($D232='Auto Responses'!$J$27,$H232='Auto Responses'!$J$8),0,IF(OR(AND($F232=$G232,$H232=""),$H232='Auto Responses'!$J$7),1,0)))))</f>
        <v>0</v>
      </c>
      <c r="M232" s="293" t="str">
        <f>VLOOKUP($A232,'Institution Evaluation'!$A$56:$K$346,11,0)&amp;""</f>
        <v>FALSE</v>
      </c>
      <c r="N232" s="293">
        <f t="shared" si="45"/>
        <v>0</v>
      </c>
      <c r="O232" s="263" t="str">
        <f t="shared" si="54"/>
        <v>N/A</v>
      </c>
      <c r="P232" s="263" t="str">
        <f t="shared" si="46"/>
        <v>N/A</v>
      </c>
      <c r="Q232" s="263">
        <f t="shared" si="47"/>
        <v>0</v>
      </c>
      <c r="R232" s="263">
        <f t="shared" si="51"/>
        <v>0</v>
      </c>
      <c r="S232" s="263">
        <f t="shared" si="48"/>
        <v>0</v>
      </c>
      <c r="T232" s="263">
        <f t="shared" si="49"/>
        <v>0</v>
      </c>
      <c r="U232" s="263">
        <f t="shared" si="52"/>
        <v>62</v>
      </c>
      <c r="V232" s="263">
        <f t="shared" si="50"/>
        <v>0</v>
      </c>
    </row>
    <row r="233" spans="1:22" ht="56.95" customHeight="1" x14ac:dyDescent="0.25">
      <c r="A233" s="293" t="str">
        <f>Questions!$A233</f>
        <v>OPEM-06</v>
      </c>
      <c r="B233" s="293" t="str">
        <f t="shared" si="43"/>
        <v>OPEM</v>
      </c>
      <c r="C233" s="293" t="str">
        <f>VLOOKUP($A233,Questions!$A$3:$L$333,2,0)&amp;""</f>
        <v>If you maintain remote access to the system, will you handle data in a FERPA-compliant manner?</v>
      </c>
      <c r="D233" s="293" t="str">
        <f>VLOOKUP($A233,Questions!$A$3:$L$333,11,0)&amp;""</f>
        <v/>
      </c>
      <c r="E233" s="293" t="str">
        <f>VLOOKUP($A233,Questions!$A$3:$L$333,12,0)&amp;""</f>
        <v>Case-Specific</v>
      </c>
      <c r="F233" s="293" t="str">
        <f>VLOOKUP($A233,'Institution Evaluation'!$A$56:$K$346,3,0)&amp;""</f>
        <v/>
      </c>
      <c r="G233" s="293" t="str">
        <f>VLOOKUP($A233,'Institution Evaluation'!$A$56:$K$346,7,0)&amp;""</f>
        <v>Yes</v>
      </c>
      <c r="H233" s="293" t="str">
        <f>VLOOKUP($A233,'Institution Evaluation'!$A$56:$K$346,8,0)&amp;""</f>
        <v/>
      </c>
      <c r="I233" s="293" t="str">
        <f>VLOOKUP($A233,'Institution Evaluation'!$A$56:$K$346,9,0)&amp;""</f>
        <v>Standard Importance</v>
      </c>
      <c r="J233" s="293" t="str">
        <f>VLOOKUP($A233,'Institution Evaluation'!$A$56:$K$346,10,0)&amp;""</f>
        <v/>
      </c>
      <c r="K233" s="293">
        <f t="shared" si="44"/>
        <v>10</v>
      </c>
      <c r="L233" s="263">
        <f>IF($E233="Not Scored", "N/A",IF(AND($D233='Auto Responses'!$J$27,$H233=""),"N/A",IF(AND($D233='Auto Responses'!$J$27,$H233='Auto Responses'!$J$7),1,IF(AND($D233='Auto Responses'!$J$27,$H233='Auto Responses'!$J$8),0,IF(OR(AND($F233=$G233,$H233=""),$H233='Auto Responses'!$J$7),1,0)))))</f>
        <v>0</v>
      </c>
      <c r="M233" s="293" t="str">
        <f>VLOOKUP($A233,'Institution Evaluation'!$A$56:$K$346,11,0)&amp;""</f>
        <v>FALSE</v>
      </c>
      <c r="N233" s="293">
        <f t="shared" si="45"/>
        <v>0</v>
      </c>
      <c r="O233" s="263" t="str">
        <f t="shared" si="54"/>
        <v>N/A</v>
      </c>
      <c r="P233" s="263" t="str">
        <f t="shared" si="46"/>
        <v>N/A</v>
      </c>
      <c r="Q233" s="263">
        <f t="shared" si="47"/>
        <v>0</v>
      </c>
      <c r="R233" s="263">
        <f t="shared" si="51"/>
        <v>0</v>
      </c>
      <c r="S233" s="263">
        <f t="shared" si="48"/>
        <v>0</v>
      </c>
      <c r="T233" s="263">
        <f t="shared" si="49"/>
        <v>0</v>
      </c>
      <c r="U233" s="263">
        <f t="shared" si="52"/>
        <v>62</v>
      </c>
      <c r="V233" s="263">
        <f t="shared" si="50"/>
        <v>0</v>
      </c>
    </row>
    <row r="234" spans="1:22" ht="56.95" customHeight="1" x14ac:dyDescent="0.25">
      <c r="A234" s="293" t="str">
        <f>Questions!$A234</f>
        <v>OPEM-07</v>
      </c>
      <c r="B234" s="293" t="str">
        <f t="shared" si="43"/>
        <v>OPEM</v>
      </c>
      <c r="C234" s="293" t="str">
        <f>VLOOKUP($A234,Questions!$A$3:$L$333,2,0)&amp;""</f>
        <v>Do you support campus status monitoring through SNMPv3 or other means?</v>
      </c>
      <c r="D234" s="293" t="str">
        <f>VLOOKUP($A234,Questions!$A$3:$L$333,11,0)&amp;""</f>
        <v/>
      </c>
      <c r="E234" s="293" t="str">
        <f>VLOOKUP($A234,Questions!$A$3:$L$333,12,0)&amp;""</f>
        <v>Case-Specific</v>
      </c>
      <c r="F234" s="293" t="str">
        <f>VLOOKUP($A234,'Institution Evaluation'!$A$56:$K$346,3,0)&amp;""</f>
        <v/>
      </c>
      <c r="G234" s="293" t="str">
        <f>VLOOKUP($A234,'Institution Evaluation'!$A$56:$K$346,7,0)&amp;""</f>
        <v>Yes</v>
      </c>
      <c r="H234" s="293" t="str">
        <f>VLOOKUP($A234,'Institution Evaluation'!$A$56:$K$346,8,0)&amp;""</f>
        <v/>
      </c>
      <c r="I234" s="293" t="str">
        <f>VLOOKUP($A234,'Institution Evaluation'!$A$56:$K$346,9,0)&amp;""</f>
        <v>Standard Importance</v>
      </c>
      <c r="J234" s="293" t="str">
        <f>VLOOKUP($A234,'Institution Evaluation'!$A$56:$K$346,10,0)&amp;""</f>
        <v/>
      </c>
      <c r="K234" s="293">
        <f t="shared" si="44"/>
        <v>10</v>
      </c>
      <c r="L234" s="263">
        <f>IF($E234="Not Scored", "N/A",IF(AND($D234='Auto Responses'!$J$27,$H234=""),"N/A",IF(AND($D234='Auto Responses'!$J$27,$H234='Auto Responses'!$J$7),1,IF(AND($D234='Auto Responses'!$J$27,$H234='Auto Responses'!$J$8),0,IF(OR(AND($F234=$G234,$H234=""),$H234='Auto Responses'!$J$7),1,0)))))</f>
        <v>0</v>
      </c>
      <c r="M234" s="293" t="str">
        <f>VLOOKUP($A234,'Institution Evaluation'!$A$56:$K$346,11,0)&amp;""</f>
        <v>FALSE</v>
      </c>
      <c r="N234" s="293">
        <f t="shared" si="45"/>
        <v>0</v>
      </c>
      <c r="O234" s="263" t="str">
        <f t="shared" si="54"/>
        <v>N/A</v>
      </c>
      <c r="P234" s="263" t="str">
        <f t="shared" si="46"/>
        <v>N/A</v>
      </c>
      <c r="Q234" s="263">
        <f t="shared" si="47"/>
        <v>0</v>
      </c>
      <c r="R234" s="263">
        <f t="shared" si="51"/>
        <v>0</v>
      </c>
      <c r="S234" s="263">
        <f t="shared" si="48"/>
        <v>0</v>
      </c>
      <c r="T234" s="263">
        <f t="shared" si="49"/>
        <v>0</v>
      </c>
      <c r="U234" s="263">
        <f t="shared" si="52"/>
        <v>62</v>
      </c>
      <c r="V234" s="263">
        <f t="shared" si="50"/>
        <v>0</v>
      </c>
    </row>
    <row r="235" spans="1:22" ht="56.95" customHeight="1" x14ac:dyDescent="0.25">
      <c r="A235" s="293" t="str">
        <f>Questions!$A235</f>
        <v>OPEM-08</v>
      </c>
      <c r="B235" s="293" t="str">
        <f t="shared" si="43"/>
        <v>OPEM</v>
      </c>
      <c r="C235" s="293" t="str">
        <f>VLOOKUP($A235,Questions!$A$3:$L$333,2,0)&amp;""</f>
        <v>Describe or provide a reference to any other safeguards used to monitor for malicious activity.</v>
      </c>
      <c r="D235" s="293" t="str">
        <f>VLOOKUP($A235,Questions!$A$3:$L$333,11,0)&amp;""</f>
        <v/>
      </c>
      <c r="E235" s="293" t="str">
        <f>VLOOKUP($A235,Questions!$A$3:$L$333,12,0)&amp;""</f>
        <v>Not scored</v>
      </c>
      <c r="F235" s="293" t="str">
        <f>VLOOKUP($A235,'Institution Evaluation'!$A$56:$K$346,3,0)&amp;""</f>
        <v/>
      </c>
      <c r="G235" s="293" t="str">
        <f>VLOOKUP($A235,'Institution Evaluation'!$A$56:$K$346,7,0)&amp;""</f>
        <v>Not scored</v>
      </c>
      <c r="H235" s="293" t="str">
        <f>VLOOKUP($A235,'Institution Evaluation'!$A$56:$K$346,8,0)&amp;""</f>
        <v/>
      </c>
      <c r="I235" s="293" t="str">
        <f>VLOOKUP($A235,'Institution Evaluation'!$A$56:$K$346,9,0)&amp;""</f>
        <v/>
      </c>
      <c r="J235" s="293" t="str">
        <f>VLOOKUP($A235,'Institution Evaluation'!$A$56:$K$346,10,0)&amp;""</f>
        <v/>
      </c>
      <c r="K235" s="293">
        <f t="shared" si="44"/>
        <v>10</v>
      </c>
      <c r="L235" s="263" t="str">
        <f>IF($E235="Not Scored", "N/A",IF(AND($D235='Auto Responses'!$J$27,$H235=""),"N/A",IF(AND($D235='Auto Responses'!$J$27,$H235='Auto Responses'!$J$7),1,IF(AND($D235='Auto Responses'!$J$27,$H235='Auto Responses'!$J$8),0,IF(OR(AND($F235=$G235,$H235=""),$H235='Auto Responses'!$J$7),1,0)))))</f>
        <v>N/A</v>
      </c>
      <c r="M235" s="293" t="str">
        <f>VLOOKUP($A235,'Institution Evaluation'!$A$56:$K$346,11,0)&amp;""</f>
        <v>FALSE</v>
      </c>
      <c r="N235" s="293">
        <f t="shared" si="45"/>
        <v>0</v>
      </c>
      <c r="O235" s="263" t="str">
        <f t="shared" si="54"/>
        <v>N/A</v>
      </c>
      <c r="P235" s="263" t="str">
        <f t="shared" si="46"/>
        <v>N/A</v>
      </c>
      <c r="Q235" s="263">
        <f t="shared" si="47"/>
        <v>0</v>
      </c>
      <c r="R235" s="263">
        <f t="shared" si="51"/>
        <v>0</v>
      </c>
      <c r="S235" s="263">
        <f t="shared" si="48"/>
        <v>0</v>
      </c>
      <c r="T235" s="263">
        <f t="shared" si="49"/>
        <v>0</v>
      </c>
      <c r="U235" s="263">
        <f t="shared" si="52"/>
        <v>62</v>
      </c>
      <c r="V235" s="263">
        <f t="shared" si="50"/>
        <v>0</v>
      </c>
    </row>
    <row r="236" spans="1:22" ht="56.95" customHeight="1" x14ac:dyDescent="0.25">
      <c r="A236" s="293" t="str">
        <f>Questions!$A236</f>
        <v>OPEM-09</v>
      </c>
      <c r="B236" s="293" t="str">
        <f t="shared" si="43"/>
        <v>OPEM</v>
      </c>
      <c r="C236" s="293" t="str">
        <f>VLOOKUP($A236,Questions!$A$3:$L$333,2,0)&amp;""</f>
        <v>Describe how long your organization has conducted business in this area.</v>
      </c>
      <c r="D236" s="293" t="str">
        <f>VLOOKUP($A236,Questions!$A$3:$L$333,11,0)&amp;""</f>
        <v/>
      </c>
      <c r="E236" s="293" t="str">
        <f>VLOOKUP($A236,Questions!$A$3:$L$333,12,0)&amp;""</f>
        <v>Not scored</v>
      </c>
      <c r="F236" s="293" t="str">
        <f>VLOOKUP($A236,'Institution Evaluation'!$A$56:$K$346,3,0)&amp;""</f>
        <v/>
      </c>
      <c r="G236" s="293" t="str">
        <f>VLOOKUP($A236,'Institution Evaluation'!$A$56:$K$346,7,0)&amp;""</f>
        <v>Not scored</v>
      </c>
      <c r="H236" s="293" t="str">
        <f>VLOOKUP($A236,'Institution Evaluation'!$A$56:$K$346,8,0)&amp;""</f>
        <v/>
      </c>
      <c r="I236" s="293" t="str">
        <f>VLOOKUP($A236,'Institution Evaluation'!$A$56:$K$346,9,0)&amp;""</f>
        <v/>
      </c>
      <c r="J236" s="293" t="str">
        <f>VLOOKUP($A236,'Institution Evaluation'!$A$56:$K$346,10,0)&amp;""</f>
        <v/>
      </c>
      <c r="K236" s="293">
        <f t="shared" si="44"/>
        <v>10</v>
      </c>
      <c r="L236" s="263" t="str">
        <f>IF($E236="Not Scored", "N/A",IF(AND($D236='Auto Responses'!$J$27,$H236=""),"N/A",IF(AND($D236='Auto Responses'!$J$27,$H236='Auto Responses'!$J$7),1,IF(AND($D236='Auto Responses'!$J$27,$H236='Auto Responses'!$J$8),0,IF(OR(AND($F236=$G236,$H236=""),$H236='Auto Responses'!$J$7),1,0)))))</f>
        <v>N/A</v>
      </c>
      <c r="M236" s="293" t="str">
        <f>VLOOKUP($A236,'Institution Evaluation'!$A$56:$K$346,11,0)&amp;""</f>
        <v>FALSE</v>
      </c>
      <c r="N236" s="293">
        <f t="shared" si="45"/>
        <v>0</v>
      </c>
      <c r="O236" s="263" t="str">
        <f t="shared" si="54"/>
        <v>N/A</v>
      </c>
      <c r="P236" s="263" t="str">
        <f t="shared" si="46"/>
        <v>N/A</v>
      </c>
      <c r="Q236" s="263">
        <f t="shared" si="47"/>
        <v>0</v>
      </c>
      <c r="R236" s="263">
        <f t="shared" si="51"/>
        <v>0</v>
      </c>
      <c r="S236" s="263">
        <f t="shared" si="48"/>
        <v>0</v>
      </c>
      <c r="T236" s="263">
        <f t="shared" si="49"/>
        <v>0</v>
      </c>
      <c r="U236" s="263">
        <f t="shared" si="52"/>
        <v>62</v>
      </c>
      <c r="V236" s="263">
        <f t="shared" si="50"/>
        <v>0</v>
      </c>
    </row>
    <row r="237" spans="1:22" ht="56.95" customHeight="1" x14ac:dyDescent="0.25">
      <c r="A237" s="293" t="str">
        <f>Questions!$A237</f>
        <v>OPEM-10</v>
      </c>
      <c r="B237" s="293" t="str">
        <f t="shared" si="43"/>
        <v>OPEM</v>
      </c>
      <c r="C237" s="293" t="str">
        <f>VLOOKUP($A237,Questions!$A$3:$L$333,2,0)&amp;""</f>
        <v>Do you have existing higher education customers?</v>
      </c>
      <c r="D237" s="293" t="str">
        <f>VLOOKUP($A237,Questions!$A$3:$L$333,11,0)&amp;""</f>
        <v/>
      </c>
      <c r="E237" s="293" t="str">
        <f>VLOOKUP($A237,Questions!$A$3:$L$333,12,0)&amp;""</f>
        <v>Case-Specific</v>
      </c>
      <c r="F237" s="293" t="str">
        <f>VLOOKUP($A237,'Institution Evaluation'!$A$56:$K$346,3,0)&amp;""</f>
        <v/>
      </c>
      <c r="G237" s="293" t="str">
        <f>VLOOKUP($A237,'Institution Evaluation'!$A$56:$K$346,7,0)&amp;""</f>
        <v>Yes</v>
      </c>
      <c r="H237" s="293" t="str">
        <f>VLOOKUP($A237,'Institution Evaluation'!$A$56:$K$346,8,0)&amp;""</f>
        <v/>
      </c>
      <c r="I237" s="293" t="str">
        <f>VLOOKUP($A237,'Institution Evaluation'!$A$56:$K$346,9,0)&amp;""</f>
        <v>Minor Importance</v>
      </c>
      <c r="J237" s="293" t="str">
        <f>VLOOKUP($A237,'Institution Evaluation'!$A$56:$K$346,10,0)&amp;""</f>
        <v/>
      </c>
      <c r="K237" s="293">
        <f t="shared" si="44"/>
        <v>5</v>
      </c>
      <c r="L237" s="263">
        <f>IF($E237="Not Scored", "N/A",IF(AND($D237='Auto Responses'!$J$27,$H237=""),"N/A",IF(AND($D237='Auto Responses'!$J$27,$H237='Auto Responses'!$J$7),1,IF(AND($D237='Auto Responses'!$J$27,$H237='Auto Responses'!$J$8),0,IF(OR(AND($F237=$G237,$H237=""),$H237='Auto Responses'!$J$7),1,0)))))</f>
        <v>0</v>
      </c>
      <c r="M237" s="293" t="str">
        <f>VLOOKUP($A237,'Institution Evaluation'!$A$56:$K$346,11,0)&amp;""</f>
        <v>FALSE</v>
      </c>
      <c r="N237" s="293">
        <f t="shared" si="45"/>
        <v>0</v>
      </c>
      <c r="O237" s="263" t="str">
        <f t="shared" si="54"/>
        <v>N/A</v>
      </c>
      <c r="P237" s="263" t="str">
        <f t="shared" si="46"/>
        <v>N/A</v>
      </c>
      <c r="Q237" s="263">
        <f t="shared" si="47"/>
        <v>0</v>
      </c>
      <c r="R237" s="263">
        <f t="shared" si="51"/>
        <v>0</v>
      </c>
      <c r="S237" s="263">
        <f t="shared" si="48"/>
        <v>0</v>
      </c>
      <c r="T237" s="263">
        <f t="shared" si="49"/>
        <v>0</v>
      </c>
      <c r="U237" s="263">
        <f t="shared" si="52"/>
        <v>62</v>
      </c>
      <c r="V237" s="263">
        <f t="shared" si="50"/>
        <v>0</v>
      </c>
    </row>
    <row r="238" spans="1:22" ht="56.95" customHeight="1" x14ac:dyDescent="0.25">
      <c r="A238" s="293" t="str">
        <f>Questions!$A238</f>
        <v>PRGN-01</v>
      </c>
      <c r="B238" s="293" t="str">
        <f t="shared" si="43"/>
        <v>PRGN</v>
      </c>
      <c r="C238" s="293" t="str">
        <f>VLOOKUP($A238,Questions!$A$3:$L$333,2,0)&amp;""</f>
        <v>Does your solution process FERPA-related data?</v>
      </c>
      <c r="D238" s="293" t="str">
        <f>VLOOKUP($A238,Questions!$A$3:$L$333,11,0)&amp;""</f>
        <v>NA</v>
      </c>
      <c r="E238" s="293" t="str">
        <f>VLOOKUP($A238,Questions!$A$3:$L$333,12,0)&amp;""</f>
        <v>Not scored</v>
      </c>
      <c r="F238" s="293" t="str">
        <f>VLOOKUP($A238,'Privacy Analyst Evaluation'!$A$46:$K$120,3,0)&amp;""</f>
        <v>No</v>
      </c>
      <c r="G238" s="293" t="str">
        <f>VLOOKUP($A238,'Privacy Analyst Evaluation'!$A$46:$K$120,7,0)&amp;""</f>
        <v>Not scored</v>
      </c>
      <c r="H238" s="293" t="str">
        <f>VLOOKUP($A238,'Privacy Analyst Evaluation'!$A$46:$K$120,8,0)&amp;""</f>
        <v/>
      </c>
      <c r="I238" s="293" t="str">
        <f>VLOOKUP($A238,'Privacy Analyst Evaluation'!$A$46:$K$120,9,0)&amp;""</f>
        <v/>
      </c>
      <c r="J238" s="293" t="str">
        <f>VLOOKUP($A238,'Privacy Analyst Evaluation'!$A$46:$K$120,10,0)&amp;""</f>
        <v/>
      </c>
      <c r="K238" s="293">
        <f t="shared" si="44"/>
        <v>10</v>
      </c>
      <c r="L238" s="263" t="str">
        <f>IF($E238="Not Scored", "N/A",IF(AND($D238='Auto Responses'!$J$27,$H238=""),"N/A",IF(AND($D238='Auto Responses'!$J$27,$H238='Auto Responses'!$J$7),1,IF(AND($D238='Auto Responses'!$J$27,$H238='Auto Responses'!$J$8),0,IF(OR(AND($F238=$G238,$H238=""),$H238='Auto Responses'!$J$7),1,0)))))</f>
        <v>N/A</v>
      </c>
      <c r="M238" s="293" t="str">
        <f>VLOOKUP($A238,'Privacy Analyst Evaluation'!$A$46:$K$120,11,0)&amp;""</f>
        <v>FALSE</v>
      </c>
      <c r="N238" s="293">
        <f t="shared" si="45"/>
        <v>0</v>
      </c>
      <c r="O238" s="263" t="str">
        <f t="shared" ref="O238:O246" si="55">IF(OR($E238="Not Scored",$F$24="No",$F238="N/A"),"N/A",IF($J238="",$K238,IF($J238="Minor Importance",5,IF($J238="Standard Importance",10,IF($J238="Critical Importance",20,0)))))</f>
        <v>N/A</v>
      </c>
      <c r="P238" s="263" t="str">
        <f t="shared" si="46"/>
        <v>N/A</v>
      </c>
      <c r="Q238" s="263">
        <f t="shared" si="47"/>
        <v>0</v>
      </c>
      <c r="R238" s="263">
        <f t="shared" si="51"/>
        <v>0</v>
      </c>
      <c r="S238" s="263">
        <f t="shared" si="48"/>
        <v>0</v>
      </c>
      <c r="T238" s="263">
        <f t="shared" si="49"/>
        <v>0</v>
      </c>
      <c r="U238" s="263">
        <f t="shared" si="52"/>
        <v>62</v>
      </c>
      <c r="V238" s="263">
        <f t="shared" si="50"/>
        <v>0</v>
      </c>
    </row>
    <row r="239" spans="1:22" ht="56.95" customHeight="1" x14ac:dyDescent="0.25">
      <c r="A239" s="293" t="str">
        <f>Questions!$A239</f>
        <v>PRGN-02</v>
      </c>
      <c r="B239" s="293" t="str">
        <f t="shared" si="43"/>
        <v>PRGN</v>
      </c>
      <c r="C239" s="293" t="str">
        <f>VLOOKUP($A239,Questions!$A$3:$L$333,2,0)&amp;""</f>
        <v>Does your solution process GDPR-related or PIPL-related data?</v>
      </c>
      <c r="D239" s="293" t="str">
        <f>VLOOKUP($A239,Questions!$A$3:$L$333,11,0)&amp;""</f>
        <v>NA</v>
      </c>
      <c r="E239" s="293" t="str">
        <f>VLOOKUP($A239,Questions!$A$3:$L$333,12,0)&amp;""</f>
        <v>Not scored</v>
      </c>
      <c r="F239" s="293" t="str">
        <f>VLOOKUP($A239,'Privacy Analyst Evaluation'!$A$46:$K$120,3,0)&amp;""</f>
        <v>Yes</v>
      </c>
      <c r="G239" s="293" t="str">
        <f>VLOOKUP($A239,'Privacy Analyst Evaluation'!$A$46:$K$120,7,0)&amp;""</f>
        <v>Not scored</v>
      </c>
      <c r="H239" s="293" t="str">
        <f>VLOOKUP($A239,'Privacy Analyst Evaluation'!$A$46:$K$120,8,0)&amp;""</f>
        <v/>
      </c>
      <c r="I239" s="293" t="str">
        <f>VLOOKUP($A239,'Privacy Analyst Evaluation'!$A$46:$K$120,9,0)&amp;""</f>
        <v/>
      </c>
      <c r="J239" s="293" t="str">
        <f>VLOOKUP($A239,'Privacy Analyst Evaluation'!$A$46:$K$120,10,0)&amp;""</f>
        <v/>
      </c>
      <c r="K239" s="293">
        <f t="shared" si="44"/>
        <v>10</v>
      </c>
      <c r="L239" s="263" t="str">
        <f>IF($E239="Not Scored", "N/A",IF(AND($D239='Auto Responses'!$J$27,$H239=""),"N/A",IF(AND($D239='Auto Responses'!$J$27,$H239='Auto Responses'!$J$7),1,IF(AND($D239='Auto Responses'!$J$27,$H239='Auto Responses'!$J$8),0,IF(OR(AND($F239=$G239,$H239=""),$H239='Auto Responses'!$J$7),1,0)))))</f>
        <v>N/A</v>
      </c>
      <c r="M239" s="293" t="str">
        <f>VLOOKUP($A239,'Privacy Analyst Evaluation'!$A$46:$K$120,11,0)&amp;""</f>
        <v>FALSE</v>
      </c>
      <c r="N239" s="293">
        <f t="shared" si="45"/>
        <v>0</v>
      </c>
      <c r="O239" s="263" t="str">
        <f t="shared" si="55"/>
        <v>N/A</v>
      </c>
      <c r="P239" s="263" t="str">
        <f t="shared" si="46"/>
        <v>N/A</v>
      </c>
      <c r="Q239" s="263">
        <f t="shared" si="47"/>
        <v>0</v>
      </c>
      <c r="R239" s="263">
        <f t="shared" si="51"/>
        <v>0</v>
      </c>
      <c r="S239" s="263">
        <f t="shared" si="48"/>
        <v>0</v>
      </c>
      <c r="T239" s="263">
        <f t="shared" si="49"/>
        <v>0</v>
      </c>
      <c r="U239" s="263">
        <f t="shared" si="52"/>
        <v>62</v>
      </c>
      <c r="V239" s="263">
        <f t="shared" si="50"/>
        <v>0</v>
      </c>
    </row>
    <row r="240" spans="1:22" ht="56.95" customHeight="1" x14ac:dyDescent="0.25">
      <c r="A240" s="293" t="str">
        <f>Questions!$A240</f>
        <v>PRGN-03</v>
      </c>
      <c r="B240" s="293" t="str">
        <f t="shared" si="43"/>
        <v>PRGN</v>
      </c>
      <c r="C240" s="293" t="str">
        <f>VLOOKUP($A240,Questions!$A$3:$L$333,2,0)&amp;""</f>
        <v>Does your solution process personal data regulated by state law(s) (e.g., CCPA)?</v>
      </c>
      <c r="D240" s="293" t="str">
        <f>VLOOKUP($A240,Questions!$A$3:$L$333,11,0)&amp;""</f>
        <v>NA</v>
      </c>
      <c r="E240" s="293" t="str">
        <f>VLOOKUP($A240,Questions!$A$3:$L$333,12,0)&amp;""</f>
        <v>Not scored</v>
      </c>
      <c r="F240" s="293" t="str">
        <f>VLOOKUP($A240,'Privacy Analyst Evaluation'!$A$46:$K$120,3,0)&amp;""</f>
        <v>Yes</v>
      </c>
      <c r="G240" s="293" t="str">
        <f>VLOOKUP($A240,'Privacy Analyst Evaluation'!$A$46:$K$120,7,0)&amp;""</f>
        <v>Not scored</v>
      </c>
      <c r="H240" s="293" t="str">
        <f>VLOOKUP($A240,'Privacy Analyst Evaluation'!$A$46:$K$120,8,0)&amp;""</f>
        <v/>
      </c>
      <c r="I240" s="293" t="str">
        <f>VLOOKUP($A240,'Privacy Analyst Evaluation'!$A$46:$K$120,9,0)&amp;""</f>
        <v/>
      </c>
      <c r="J240" s="293" t="str">
        <f>VLOOKUP($A240,'Privacy Analyst Evaluation'!$A$46:$K$120,10,0)&amp;""</f>
        <v/>
      </c>
      <c r="K240" s="293">
        <f t="shared" si="44"/>
        <v>10</v>
      </c>
      <c r="L240" s="263" t="str">
        <f>IF($E240="Not Scored", "N/A",IF(AND($D240='Auto Responses'!$J$27,$H240=""),"N/A",IF(AND($D240='Auto Responses'!$J$27,$H240='Auto Responses'!$J$7),1,IF(AND($D240='Auto Responses'!$J$27,$H240='Auto Responses'!$J$8),0,IF(OR(AND($F240=$G240,$H240=""),$H240='Auto Responses'!$J$7),1,0)))))</f>
        <v>N/A</v>
      </c>
      <c r="M240" s="293" t="str">
        <f>VLOOKUP($A240,'Privacy Analyst Evaluation'!$A$46:$K$120,11,0)&amp;""</f>
        <v>FALSE</v>
      </c>
      <c r="N240" s="293">
        <f t="shared" si="45"/>
        <v>0</v>
      </c>
      <c r="O240" s="263" t="str">
        <f t="shared" si="55"/>
        <v>N/A</v>
      </c>
      <c r="P240" s="263" t="str">
        <f t="shared" si="46"/>
        <v>N/A</v>
      </c>
      <c r="Q240" s="263">
        <f t="shared" si="47"/>
        <v>0</v>
      </c>
      <c r="R240" s="263">
        <f t="shared" si="51"/>
        <v>0</v>
      </c>
      <c r="S240" s="263">
        <f t="shared" si="48"/>
        <v>0</v>
      </c>
      <c r="T240" s="263">
        <f t="shared" si="49"/>
        <v>0</v>
      </c>
      <c r="U240" s="263">
        <f t="shared" si="52"/>
        <v>62</v>
      </c>
      <c r="V240" s="263">
        <f t="shared" si="50"/>
        <v>0</v>
      </c>
    </row>
    <row r="241" spans="1:22" ht="56.95" customHeight="1" x14ac:dyDescent="0.25">
      <c r="A241" s="293" t="str">
        <f>Questions!$A241</f>
        <v>PRGN-04</v>
      </c>
      <c r="B241" s="293" t="str">
        <f t="shared" si="43"/>
        <v>PRGN</v>
      </c>
      <c r="C241" s="293" t="str">
        <f>VLOOKUP($A241,Questions!$A$3:$L$333,2,0)&amp;""</f>
        <v>Does your solution process user-provided data that may contain regulated information?</v>
      </c>
      <c r="D241" s="293" t="str">
        <f>VLOOKUP($A241,Questions!$A$3:$L$333,11,0)&amp;""</f>
        <v>NA</v>
      </c>
      <c r="E241" s="293" t="str">
        <f>VLOOKUP($A241,Questions!$A$3:$L$333,12,0)&amp;""</f>
        <v>Not scored</v>
      </c>
      <c r="F241" s="293" t="str">
        <f>VLOOKUP($A241,'Privacy Analyst Evaluation'!$A$46:$K$120,3,0)&amp;""</f>
        <v>Yes</v>
      </c>
      <c r="G241" s="293" t="str">
        <f>VLOOKUP($A241,'Privacy Analyst Evaluation'!$A$46:$K$120,7,0)&amp;""</f>
        <v>Not scored</v>
      </c>
      <c r="H241" s="293" t="str">
        <f>VLOOKUP($A241,'Privacy Analyst Evaluation'!$A$46:$K$120,8,0)&amp;""</f>
        <v/>
      </c>
      <c r="I241" s="293" t="str">
        <f>VLOOKUP($A241,'Privacy Analyst Evaluation'!$A$46:$K$120,9,0)&amp;""</f>
        <v/>
      </c>
      <c r="J241" s="293" t="str">
        <f>VLOOKUP($A241,'Privacy Analyst Evaluation'!$A$46:$K$120,10,0)&amp;""</f>
        <v/>
      </c>
      <c r="K241" s="293">
        <f t="shared" si="44"/>
        <v>10</v>
      </c>
      <c r="L241" s="263" t="str">
        <f>IF($E241="Not Scored", "N/A",IF(AND($D241='Auto Responses'!$J$27,$H241=""),"N/A",IF(AND($D241='Auto Responses'!$J$27,$H241='Auto Responses'!$J$7),1,IF(AND($D241='Auto Responses'!$J$27,$H241='Auto Responses'!$J$8),0,IF(OR(AND($F241=$G241,$H241=""),$H241='Auto Responses'!$J$7),1,0)))))</f>
        <v>N/A</v>
      </c>
      <c r="M241" s="293" t="str">
        <f>VLOOKUP($A241,'Privacy Analyst Evaluation'!$A$46:$K$120,11,0)&amp;""</f>
        <v>FALSE</v>
      </c>
      <c r="N241" s="293">
        <f t="shared" si="45"/>
        <v>0</v>
      </c>
      <c r="O241" s="263" t="str">
        <f t="shared" si="55"/>
        <v>N/A</v>
      </c>
      <c r="P241" s="263" t="str">
        <f t="shared" si="46"/>
        <v>N/A</v>
      </c>
      <c r="Q241" s="263">
        <f t="shared" si="47"/>
        <v>0</v>
      </c>
      <c r="R241" s="263">
        <f t="shared" si="51"/>
        <v>0</v>
      </c>
      <c r="S241" s="263">
        <f t="shared" si="48"/>
        <v>0</v>
      </c>
      <c r="T241" s="263">
        <f t="shared" si="49"/>
        <v>0</v>
      </c>
      <c r="U241" s="263">
        <f t="shared" si="52"/>
        <v>62</v>
      </c>
      <c r="V241" s="263">
        <f t="shared" si="50"/>
        <v>0</v>
      </c>
    </row>
    <row r="242" spans="1:22" ht="56.95" customHeight="1" x14ac:dyDescent="0.25">
      <c r="A242" s="293" t="str">
        <f>Questions!$A242</f>
        <v>PRGN-05</v>
      </c>
      <c r="B242" s="293" t="str">
        <f t="shared" si="43"/>
        <v>PRGN</v>
      </c>
      <c r="C242" s="293" t="str">
        <f>VLOOKUP($A242,Questions!$A$3:$L$333,2,0)&amp;""</f>
        <v>Web Link to Product/Service Privacy Notice</v>
      </c>
      <c r="D242" s="293" t="str">
        <f>VLOOKUP($A242,Questions!$A$3:$L$333,11,0)&amp;""</f>
        <v/>
      </c>
      <c r="E242" s="293" t="str">
        <f>VLOOKUP($A242,Questions!$A$3:$L$333,12,0)&amp;""</f>
        <v>Not scored</v>
      </c>
      <c r="F242" s="293" t="str">
        <f>VLOOKUP($A242,'Privacy Analyst Evaluation'!$A$46:$K$120,3,0)&amp;""</f>
        <v>https://testgenius.com/privacy-policy.html</v>
      </c>
      <c r="G242" s="293" t="str">
        <f>VLOOKUP($A242,'Privacy Analyst Evaluation'!$A$46:$K$120,7,0)&amp;""</f>
        <v>Not scored</v>
      </c>
      <c r="H242" s="293" t="str">
        <f>VLOOKUP($A242,'Privacy Analyst Evaluation'!$A$46:$K$120,8,0)&amp;""</f>
        <v/>
      </c>
      <c r="I242" s="293" t="str">
        <f>VLOOKUP($A242,'Privacy Analyst Evaluation'!$A$46:$K$120,9,0)&amp;""</f>
        <v/>
      </c>
      <c r="J242" s="293" t="str">
        <f>VLOOKUP($A242,'Privacy Analyst Evaluation'!$A$46:$K$120,10,0)&amp;""</f>
        <v/>
      </c>
      <c r="K242" s="293">
        <f t="shared" si="44"/>
        <v>10</v>
      </c>
      <c r="L242" s="263" t="str">
        <f>IF($E242="Not Scored", "N/A",IF(AND($D242='Auto Responses'!$J$27,$H242=""),"N/A",IF(AND($D242='Auto Responses'!$J$27,$H242='Auto Responses'!$J$7),1,IF(AND($D242='Auto Responses'!$J$27,$H242='Auto Responses'!$J$8),0,IF(OR(AND($F242=$G242,$H242=""),$H242='Auto Responses'!$J$7),1,0)))))</f>
        <v>N/A</v>
      </c>
      <c r="M242" s="293" t="str">
        <f>VLOOKUP($A242,'Privacy Analyst Evaluation'!$A$46:$K$120,11,0)&amp;""</f>
        <v>FALSE</v>
      </c>
      <c r="N242" s="293">
        <f t="shared" si="45"/>
        <v>0</v>
      </c>
      <c r="O242" s="263" t="str">
        <f t="shared" si="55"/>
        <v>N/A</v>
      </c>
      <c r="P242" s="263" t="str">
        <f t="shared" si="46"/>
        <v>N/A</v>
      </c>
      <c r="Q242" s="263">
        <f t="shared" si="47"/>
        <v>0</v>
      </c>
      <c r="R242" s="263">
        <f t="shared" si="51"/>
        <v>0</v>
      </c>
      <c r="S242" s="263">
        <f t="shared" si="48"/>
        <v>0</v>
      </c>
      <c r="T242" s="263">
        <f t="shared" si="49"/>
        <v>0</v>
      </c>
      <c r="U242" s="263">
        <f t="shared" si="52"/>
        <v>62</v>
      </c>
      <c r="V242" s="263">
        <f t="shared" si="50"/>
        <v>0</v>
      </c>
    </row>
    <row r="243" spans="1:22" ht="71.2" customHeight="1" x14ac:dyDescent="0.25">
      <c r="A243" s="293" t="str">
        <f>Questions!$A243</f>
        <v>PCOM-01</v>
      </c>
      <c r="B243" s="293" t="str">
        <f t="shared" si="43"/>
        <v>PCOM</v>
      </c>
      <c r="C243" s="293" t="str">
        <f>VLOOKUP($A243,Questions!$A$3:$L$333,2,0)&amp;""</f>
        <v>Have you had a personal data breach in the past three years that involved reporting to a governmental agency, notice to individuals (including voluntary notice), or notice to another organization or institution?*</v>
      </c>
      <c r="D243" s="293" t="str">
        <f>VLOOKUP($A243,Questions!$A$3:$L$333,11,0)&amp;""</f>
        <v/>
      </c>
      <c r="E243" s="293" t="str">
        <f>VLOOKUP($A243,Questions!$A$3:$L$333,12,0)&amp;""</f>
        <v>Privacy</v>
      </c>
      <c r="F243" s="293" t="str">
        <f>VLOOKUP($A243,'Privacy Analyst Evaluation'!$A$46:$K$120,3,0)&amp;""</f>
        <v>No</v>
      </c>
      <c r="G243" s="293" t="str">
        <f>VLOOKUP($A243,'Privacy Analyst Evaluation'!$A$46:$K$120,7,0)&amp;""</f>
        <v>No</v>
      </c>
      <c r="H243" s="293" t="str">
        <f>VLOOKUP($A243,'Privacy Analyst Evaluation'!$A$46:$K$120,8,0)&amp;""</f>
        <v/>
      </c>
      <c r="I243" s="293" t="str">
        <f>VLOOKUP($A243,'Privacy Analyst Evaluation'!$A$46:$K$120,9,0)&amp;""</f>
        <v>Critical Importance</v>
      </c>
      <c r="J243" s="293" t="str">
        <f>VLOOKUP($A243,'Privacy Analyst Evaluation'!$A$46:$K$120,10,0)&amp;""</f>
        <v/>
      </c>
      <c r="K243" s="293">
        <f t="shared" si="44"/>
        <v>20</v>
      </c>
      <c r="L243" s="263">
        <f>IF($E243="Not Scored", "N/A",IF(AND($D243='Auto Responses'!$J$27,$H243=""),"N/A",IF(AND($D243='Auto Responses'!$J$27,$H243='Auto Responses'!$J$7),1,IF(AND($D243='Auto Responses'!$J$27,$H243='Auto Responses'!$J$8),0,IF(OR(AND($F243=$G243,$H243=""),$H243='Auto Responses'!$J$7),1,0)))))</f>
        <v>1</v>
      </c>
      <c r="M243" s="293" t="str">
        <f>VLOOKUP($A243,'Privacy Analyst Evaluation'!$A$46:$K$120,11,0)&amp;""</f>
        <v>FALSE</v>
      </c>
      <c r="N243" s="293">
        <f t="shared" si="45"/>
        <v>1</v>
      </c>
      <c r="O243" s="263">
        <f t="shared" si="55"/>
        <v>20</v>
      </c>
      <c r="P243" s="263">
        <f t="shared" si="46"/>
        <v>20</v>
      </c>
      <c r="Q243" s="263">
        <f t="shared" si="47"/>
        <v>0</v>
      </c>
      <c r="R243" s="263">
        <f t="shared" si="51"/>
        <v>0</v>
      </c>
      <c r="S243" s="263">
        <f t="shared" si="48"/>
        <v>0</v>
      </c>
      <c r="T243" s="263">
        <f t="shared" si="49"/>
        <v>1</v>
      </c>
      <c r="U243" s="263">
        <f t="shared" si="52"/>
        <v>63</v>
      </c>
      <c r="V243" s="263">
        <f t="shared" si="50"/>
        <v>63</v>
      </c>
    </row>
    <row r="244" spans="1:22" ht="56.95" customHeight="1" x14ac:dyDescent="0.25">
      <c r="A244" s="293" t="str">
        <f>Questions!$A244</f>
        <v>PCOM-02</v>
      </c>
      <c r="B244" s="293" t="str">
        <f t="shared" si="43"/>
        <v>PCOM</v>
      </c>
      <c r="C244" s="293" t="str">
        <f>VLOOKUP($A244,Questions!$A$3:$L$333,2,0)&amp;""</f>
        <v>Use this area to share information about your privacy practices that will assist those who are assessing your company data privacy program.*</v>
      </c>
      <c r="D244" s="293" t="str">
        <f>VLOOKUP($A244,Questions!$A$3:$L$333,11,0)&amp;""</f>
        <v/>
      </c>
      <c r="E244" s="293" t="str">
        <f>VLOOKUP($A244,Questions!$A$3:$L$333,12,0)&amp;""</f>
        <v>Not scored</v>
      </c>
      <c r="F244" s="293" t="str">
        <f>VLOOKUP($A244,'Privacy Analyst Evaluation'!$A$46:$K$120,3,0)&amp;""</f>
        <v>Biddle maintains a documented Privacy Program and public Data Privacy Policy (https://testgenius.com/privacy-policy.html), with privacy compliance responsibilities assigned to defined roles (e.g., CISO) to maintain compliance with relevant data privacy laws (e.g., GDPR, CCPA); we collect minimal PII (first name, last name, email) and protect it through data classification, access controls, and encryption in transit and at rest. Personal data is retained as long as needed (e.g., SaaS customer data is retained indefinitely) and is deleted or de‑identified upon contract termination or verified data subject request; personnel receive privacy training and third‑party providers are governed by risk assessments and contractual privacy/security requirements.</v>
      </c>
      <c r="G244" s="293" t="str">
        <f>VLOOKUP($A244,'Privacy Analyst Evaluation'!$A$46:$K$120,7,0)&amp;""</f>
        <v>Not scored</v>
      </c>
      <c r="H244" s="293" t="str">
        <f>VLOOKUP($A244,'Privacy Analyst Evaluation'!$A$46:$K$120,8,0)&amp;""</f>
        <v/>
      </c>
      <c r="I244" s="293" t="str">
        <f>VLOOKUP($A244,'Privacy Analyst Evaluation'!$A$46:$K$120,9,0)&amp;""</f>
        <v/>
      </c>
      <c r="J244" s="293" t="str">
        <f>VLOOKUP($A244,'Privacy Analyst Evaluation'!$A$46:$K$120,10,0)&amp;""</f>
        <v/>
      </c>
      <c r="K244" s="293">
        <f t="shared" si="44"/>
        <v>10</v>
      </c>
      <c r="L244" s="263" t="str">
        <f>IF($E244="Not Scored", "N/A",IF(AND($D244='Auto Responses'!$J$27,$H244=""),"N/A",IF(AND($D244='Auto Responses'!$J$27,$H244='Auto Responses'!$J$7),1,IF(AND($D244='Auto Responses'!$J$27,$H244='Auto Responses'!$J$8),0,IF(OR(AND($F244=$G244,$H244=""),$H244='Auto Responses'!$J$7),1,0)))))</f>
        <v>N/A</v>
      </c>
      <c r="M244" s="293" t="str">
        <f>VLOOKUP($A244,'Privacy Analyst Evaluation'!$A$46:$K$120,11,0)&amp;""</f>
        <v>FALSE</v>
      </c>
      <c r="N244" s="293">
        <f t="shared" si="45"/>
        <v>0</v>
      </c>
      <c r="O244" s="263" t="str">
        <f t="shared" si="55"/>
        <v>N/A</v>
      </c>
      <c r="P244" s="263" t="str">
        <f t="shared" si="46"/>
        <v>N/A</v>
      </c>
      <c r="Q244" s="263">
        <f t="shared" si="47"/>
        <v>0</v>
      </c>
      <c r="R244" s="263">
        <f t="shared" si="51"/>
        <v>0</v>
      </c>
      <c r="S244" s="263">
        <f t="shared" si="48"/>
        <v>0</v>
      </c>
      <c r="T244" s="263">
        <f t="shared" si="49"/>
        <v>0</v>
      </c>
      <c r="U244" s="263">
        <f t="shared" si="52"/>
        <v>63</v>
      </c>
      <c r="V244" s="263">
        <f t="shared" si="50"/>
        <v>0</v>
      </c>
    </row>
    <row r="245" spans="1:22" ht="56.95" customHeight="1" x14ac:dyDescent="0.25">
      <c r="A245" s="293" t="str">
        <f>Questions!$A245</f>
        <v>PCOM-03</v>
      </c>
      <c r="B245" s="293" t="str">
        <f t="shared" si="43"/>
        <v>PCOM</v>
      </c>
      <c r="C245" s="293" t="str">
        <f>VLOOKUP($A245,Questions!$A$3:$L$333,2,0)&amp;""</f>
        <v>Have you had any violations of your internal privacy policies or violations of applicable privacy law in the past 36 months?</v>
      </c>
      <c r="D245" s="293" t="str">
        <f>VLOOKUP($A245,Questions!$A$3:$L$333,11,0)&amp;""</f>
        <v/>
      </c>
      <c r="E245" s="293" t="str">
        <f>VLOOKUP($A245,Questions!$A$3:$L$333,12,0)&amp;""</f>
        <v>Privacy</v>
      </c>
      <c r="F245" s="293" t="str">
        <f>VLOOKUP($A245,'Privacy Analyst Evaluation'!$A$46:$K$120,3,0)&amp;""</f>
        <v>No</v>
      </c>
      <c r="G245" s="293" t="str">
        <f>VLOOKUP($A245,'Privacy Analyst Evaluation'!$A$46:$K$120,7,0)&amp;""</f>
        <v>No</v>
      </c>
      <c r="H245" s="293" t="str">
        <f>VLOOKUP($A245,'Privacy Analyst Evaluation'!$A$46:$K$120,8,0)&amp;""</f>
        <v/>
      </c>
      <c r="I245" s="293" t="str">
        <f>VLOOKUP($A245,'Privacy Analyst Evaluation'!$A$46:$K$120,9,0)&amp;""</f>
        <v>Minor Importance</v>
      </c>
      <c r="J245" s="293" t="str">
        <f>VLOOKUP($A245,'Privacy Analyst Evaluation'!$A$46:$K$120,10,0)&amp;""</f>
        <v/>
      </c>
      <c r="K245" s="293">
        <f t="shared" si="44"/>
        <v>5</v>
      </c>
      <c r="L245" s="263">
        <f>IF($E245="Not Scored", "N/A",IF(AND($D245='Auto Responses'!$J$27,$H245=""),"N/A",IF(AND($D245='Auto Responses'!$J$27,$H245='Auto Responses'!$J$7),1,IF(AND($D245='Auto Responses'!$J$27,$H245='Auto Responses'!$J$8),0,IF(OR(AND($F245=$G245,$H245=""),$H245='Auto Responses'!$J$7),1,0)))))</f>
        <v>1</v>
      </c>
      <c r="M245" s="293" t="str">
        <f>VLOOKUP($A245,'Privacy Analyst Evaluation'!$A$46:$K$120,11,0)&amp;""</f>
        <v>FALSE</v>
      </c>
      <c r="N245" s="293">
        <f t="shared" si="45"/>
        <v>0</v>
      </c>
      <c r="O245" s="263">
        <f t="shared" si="55"/>
        <v>5</v>
      </c>
      <c r="P245" s="263">
        <f t="shared" si="46"/>
        <v>5</v>
      </c>
      <c r="Q245" s="263">
        <f t="shared" si="47"/>
        <v>0</v>
      </c>
      <c r="R245" s="263">
        <f t="shared" si="51"/>
        <v>0</v>
      </c>
      <c r="S245" s="263">
        <f t="shared" si="48"/>
        <v>0</v>
      </c>
      <c r="T245" s="263">
        <f t="shared" si="49"/>
        <v>0</v>
      </c>
      <c r="U245" s="263">
        <f t="shared" si="52"/>
        <v>63</v>
      </c>
      <c r="V245" s="263">
        <f t="shared" si="50"/>
        <v>0</v>
      </c>
    </row>
    <row r="246" spans="1:22" ht="56.95" customHeight="1" x14ac:dyDescent="0.25">
      <c r="A246" s="293" t="str">
        <f>Questions!$A246</f>
        <v>PCOM-04</v>
      </c>
      <c r="B246" s="293" t="str">
        <f t="shared" si="43"/>
        <v>PCOM</v>
      </c>
      <c r="C246" s="293" t="str">
        <f>VLOOKUP($A246,Questions!$A$3:$L$333,2,0)&amp;""</f>
        <v>Do you have a dedicated data privacy staff or office?</v>
      </c>
      <c r="D246" s="293" t="str">
        <f>VLOOKUP($A246,Questions!$A$3:$L$333,11,0)&amp;""</f>
        <v/>
      </c>
      <c r="E246" s="293" t="str">
        <f>VLOOKUP($A246,Questions!$A$3:$L$333,12,0)&amp;""</f>
        <v>Privacy</v>
      </c>
      <c r="F246" s="293" t="str">
        <f>VLOOKUP($A246,'Privacy Analyst Evaluation'!$A$46:$K$120,3,0)&amp;""</f>
        <v>Yes</v>
      </c>
      <c r="G246" s="293" t="str">
        <f>VLOOKUP($A246,'Privacy Analyst Evaluation'!$A$46:$K$120,7,0)&amp;""</f>
        <v>Yes</v>
      </c>
      <c r="H246" s="293" t="str">
        <f>VLOOKUP($A246,'Privacy Analyst Evaluation'!$A$46:$K$120,8,0)&amp;""</f>
        <v/>
      </c>
      <c r="I246" s="293" t="str">
        <f>VLOOKUP($A246,'Privacy Analyst Evaluation'!$A$46:$K$120,9,0)&amp;""</f>
        <v>Minor Importance</v>
      </c>
      <c r="J246" s="293" t="str">
        <f>VLOOKUP($A246,'Privacy Analyst Evaluation'!$A$46:$K$120,10,0)&amp;""</f>
        <v/>
      </c>
      <c r="K246" s="293">
        <f t="shared" si="44"/>
        <v>5</v>
      </c>
      <c r="L246" s="263">
        <f>IF($E246="Not Scored", "N/A",IF(AND($D246='Auto Responses'!$J$27,$H246=""),"N/A",IF(AND($D246='Auto Responses'!$J$27,$H246='Auto Responses'!$J$7),1,IF(AND($D246='Auto Responses'!$J$27,$H246='Auto Responses'!$J$8),0,IF(OR(AND($F246=$G246,$H246=""),$H246='Auto Responses'!$J$7),1,0)))))</f>
        <v>1</v>
      </c>
      <c r="M246" s="293" t="str">
        <f>VLOOKUP($A246,'Privacy Analyst Evaluation'!$A$46:$K$120,11,0)&amp;""</f>
        <v>FALSE</v>
      </c>
      <c r="N246" s="293">
        <f t="shared" si="45"/>
        <v>0</v>
      </c>
      <c r="O246" s="263">
        <f t="shared" si="55"/>
        <v>5</v>
      </c>
      <c r="P246" s="263">
        <f t="shared" si="46"/>
        <v>5</v>
      </c>
      <c r="Q246" s="263">
        <f t="shared" si="47"/>
        <v>0</v>
      </c>
      <c r="R246" s="263">
        <f t="shared" si="51"/>
        <v>0</v>
      </c>
      <c r="S246" s="263">
        <f t="shared" si="48"/>
        <v>0</v>
      </c>
      <c r="T246" s="263">
        <f t="shared" si="49"/>
        <v>0</v>
      </c>
      <c r="U246" s="263">
        <f t="shared" si="52"/>
        <v>63</v>
      </c>
      <c r="V246" s="263">
        <f t="shared" si="50"/>
        <v>0</v>
      </c>
    </row>
    <row r="247" spans="1:22" ht="56.95" customHeight="1" x14ac:dyDescent="0.25">
      <c r="A247" s="293" t="str">
        <f>Questions!$A247</f>
        <v>PDOC-01</v>
      </c>
      <c r="B247" s="293" t="str">
        <f t="shared" si="43"/>
        <v>PDOC</v>
      </c>
      <c r="C247" s="293" t="str">
        <f>VLOOKUP($A247,Questions!$A$3:$L$333,2,0)&amp;""</f>
        <v>If you have completed a SOC 2 audit, does it include the Privacy Trust Service Principle?</v>
      </c>
      <c r="D247" s="293" t="str">
        <f>VLOOKUP($A247,Questions!$A$3:$L$333,11,0)&amp;""</f>
        <v/>
      </c>
      <c r="E247" s="293" t="str">
        <f>VLOOKUP($A247,Questions!$A$3:$L$333,12,0)&amp;""</f>
        <v>Not scored</v>
      </c>
      <c r="F247" s="293" t="str">
        <f>VLOOKUP($A247,'Privacy Analyst Evaluation'!$A$46:$K$120,3,0)&amp;""</f>
        <v>N/A</v>
      </c>
      <c r="G247" s="293" t="str">
        <f>VLOOKUP($A247,'Privacy Analyst Evaluation'!$A$46:$K$120,7,0)&amp;""</f>
        <v>Not scored</v>
      </c>
      <c r="H247" s="293" t="str">
        <f>VLOOKUP($A247,'Privacy Analyst Evaluation'!$A$46:$K$120,8,0)&amp;""</f>
        <v/>
      </c>
      <c r="I247" s="293" t="str">
        <f>VLOOKUP($A247,'Privacy Analyst Evaluation'!$A$46:$K$120,9,0)&amp;""</f>
        <v/>
      </c>
      <c r="J247" s="293" t="str">
        <f>VLOOKUP($A247,'Privacy Analyst Evaluation'!$A$46:$K$120,10,0)&amp;""</f>
        <v/>
      </c>
      <c r="K247" s="293">
        <f t="shared" si="44"/>
        <v>10</v>
      </c>
      <c r="L247" s="263" t="str">
        <f>IF($E247="Not Scored", "N/A",IF(AND($D247='Auto Responses'!$J$27,$H247=""),"N/A",IF(AND($D247='Auto Responses'!$J$27,$H247='Auto Responses'!$J$7),1,IF(AND($D247='Auto Responses'!$J$27,$H247='Auto Responses'!$J$8),0,IF(OR(AND($F247=$G247,$H247=""),$H247='Auto Responses'!$J$7),1,0)))))</f>
        <v>N/A</v>
      </c>
      <c r="M247" s="293" t="str">
        <f>VLOOKUP($A247,'Privacy Analyst Evaluation'!$A$46:$K$120,11,0)&amp;""</f>
        <v>FALSE</v>
      </c>
      <c r="N247" s="293">
        <f t="shared" si="45"/>
        <v>0</v>
      </c>
      <c r="O247" s="263" t="str">
        <f>IF(OR($E247="Not Scored",$F247="N/A",$F$24="No"),"N/A",IF($J247="",$K247,IF($J247="Minor Importance",5,IF($J247="Standard Importance",10,IF($J247="Critical Importance",20,0)))))</f>
        <v>N/A</v>
      </c>
      <c r="P247" s="263" t="str">
        <f t="shared" si="46"/>
        <v>N/A</v>
      </c>
      <c r="Q247" s="263">
        <f t="shared" si="47"/>
        <v>0</v>
      </c>
      <c r="R247" s="263">
        <f t="shared" si="51"/>
        <v>0</v>
      </c>
      <c r="S247" s="263">
        <f t="shared" si="48"/>
        <v>0</v>
      </c>
      <c r="T247" s="263">
        <f t="shared" si="49"/>
        <v>0</v>
      </c>
      <c r="U247" s="263">
        <f t="shared" si="52"/>
        <v>63</v>
      </c>
      <c r="V247" s="263">
        <f t="shared" si="50"/>
        <v>0</v>
      </c>
    </row>
    <row r="248" spans="1:22" ht="56.95" customHeight="1" x14ac:dyDescent="0.25">
      <c r="A248" s="293" t="str">
        <f>Questions!$A248</f>
        <v>PDOC-02</v>
      </c>
      <c r="B248" s="293" t="str">
        <f t="shared" si="43"/>
        <v>PDOC</v>
      </c>
      <c r="C248" s="293" t="str">
        <f>VLOOKUP($A248,Questions!$A$3:$L$333,2,0)&amp;""</f>
        <v>Do you conform with a specific industry-standard privacy framework (e.g., NIST Privacy Framework, GDPR, ISO 27701)?</v>
      </c>
      <c r="D248" s="293" t="str">
        <f>VLOOKUP($A248,Questions!$A$3:$L$333,11,0)&amp;""</f>
        <v/>
      </c>
      <c r="E248" s="293" t="str">
        <f>VLOOKUP($A248,Questions!$A$3:$L$333,12,0)&amp;""</f>
        <v>Not scored</v>
      </c>
      <c r="F248" s="293" t="str">
        <f>VLOOKUP($A248,'Privacy Analyst Evaluation'!$A$46:$K$120,3,0)&amp;""</f>
        <v>Yes</v>
      </c>
      <c r="G248" s="293" t="str">
        <f>VLOOKUP($A248,'Privacy Analyst Evaluation'!$A$46:$K$120,7,0)&amp;""</f>
        <v>Not scored</v>
      </c>
      <c r="H248" s="293" t="str">
        <f>VLOOKUP($A248,'Privacy Analyst Evaluation'!$A$46:$K$120,8,0)&amp;""</f>
        <v/>
      </c>
      <c r="I248" s="293" t="str">
        <f>VLOOKUP($A248,'Privacy Analyst Evaluation'!$A$46:$K$120,9,0)&amp;""</f>
        <v/>
      </c>
      <c r="J248" s="293" t="str">
        <f>VLOOKUP($A248,'Privacy Analyst Evaluation'!$A$46:$K$120,10,0)&amp;""</f>
        <v/>
      </c>
      <c r="K248" s="293">
        <f t="shared" si="44"/>
        <v>10</v>
      </c>
      <c r="L248" s="263" t="str">
        <f>IF($E248="Not Scored", "N/A",IF(AND($D248='Auto Responses'!$J$27,$H248=""),"N/A",IF(AND($D248='Auto Responses'!$J$27,$H248='Auto Responses'!$J$7),1,IF(AND($D248='Auto Responses'!$J$27,$H248='Auto Responses'!$J$8),0,IF(OR(AND($F248=$G248,$H248=""),$H248='Auto Responses'!$J$7),1,0)))))</f>
        <v>N/A</v>
      </c>
      <c r="M248" s="293" t="str">
        <f>VLOOKUP($A248,'Privacy Analyst Evaluation'!$A$46:$K$120,11,0)&amp;""</f>
        <v>FALSE</v>
      </c>
      <c r="N248" s="293">
        <f t="shared" si="45"/>
        <v>0</v>
      </c>
      <c r="O248" s="263" t="str">
        <f>IF(OR($E248="Not Scored",$F248="N/A",$F$24="No"),"N/A",IF($J248="",$K248,IF($J248="Minor Importance",5,IF($J248="Standard Importance",10,IF($J248="Critical Importance",20,0)))))</f>
        <v>N/A</v>
      </c>
      <c r="P248" s="263" t="str">
        <f t="shared" si="46"/>
        <v>N/A</v>
      </c>
      <c r="Q248" s="263">
        <f t="shared" si="47"/>
        <v>0</v>
      </c>
      <c r="R248" s="263">
        <f t="shared" si="51"/>
        <v>0</v>
      </c>
      <c r="S248" s="263">
        <f t="shared" si="48"/>
        <v>0</v>
      </c>
      <c r="T248" s="263">
        <f t="shared" si="49"/>
        <v>0</v>
      </c>
      <c r="U248" s="263">
        <f t="shared" si="52"/>
        <v>63</v>
      </c>
      <c r="V248" s="263">
        <f t="shared" si="50"/>
        <v>0</v>
      </c>
    </row>
    <row r="249" spans="1:22" ht="56.95" customHeight="1" x14ac:dyDescent="0.25">
      <c r="A249" s="293" t="str">
        <f>Questions!$A249</f>
        <v>PDOC-03</v>
      </c>
      <c r="B249" s="293" t="str">
        <f t="shared" si="43"/>
        <v>PDOC</v>
      </c>
      <c r="C249" s="293" t="str">
        <f>VLOOKUP($A249,Questions!$A$3:$L$333,2,0)&amp;""</f>
        <v>Does your employee onboarding and offboarding policy include training of employees on information security and data privacy?</v>
      </c>
      <c r="D249" s="293" t="str">
        <f>VLOOKUP($A249,Questions!$A$3:$L$333,11,0)&amp;""</f>
        <v/>
      </c>
      <c r="E249" s="293" t="str">
        <f>VLOOKUP($A249,Questions!$A$3:$L$333,12,0)&amp;""</f>
        <v>Privacy</v>
      </c>
      <c r="F249" s="293" t="str">
        <f>VLOOKUP($A249,'Privacy Analyst Evaluation'!$A$46:$K$120,3,0)&amp;""</f>
        <v>Yes</v>
      </c>
      <c r="G249" s="293" t="str">
        <f>VLOOKUP($A249,'Privacy Analyst Evaluation'!$A$46:$K$120,7,0)&amp;""</f>
        <v>Yes</v>
      </c>
      <c r="H249" s="293" t="str">
        <f>VLOOKUP($A249,'Privacy Analyst Evaluation'!$A$46:$K$120,8,0)&amp;""</f>
        <v/>
      </c>
      <c r="I249" s="293" t="str">
        <f>VLOOKUP($A249,'Privacy Analyst Evaluation'!$A$46:$K$120,9,0)&amp;""</f>
        <v>Standard Importance</v>
      </c>
      <c r="J249" s="293" t="str">
        <f>VLOOKUP($A249,'Privacy Analyst Evaluation'!$A$46:$K$120,10,0)&amp;""</f>
        <v/>
      </c>
      <c r="K249" s="293">
        <f t="shared" si="44"/>
        <v>10</v>
      </c>
      <c r="L249" s="263">
        <f>IF($E249="Not Scored", "N/A",IF(AND($D249='Auto Responses'!$J$27,$H249=""),"N/A",IF(AND($D249='Auto Responses'!$J$27,$H249='Auto Responses'!$J$7),1,IF(AND($D249='Auto Responses'!$J$27,$H249='Auto Responses'!$J$8),0,IF(OR(AND($F249=$G249,$H249=""),$H249='Auto Responses'!$J$7),1,0)))))</f>
        <v>1</v>
      </c>
      <c r="M249" s="293" t="str">
        <f>VLOOKUP($A249,'Privacy Analyst Evaluation'!$A$46:$K$120,11,0)&amp;""</f>
        <v>FALSE</v>
      </c>
      <c r="N249" s="293">
        <f t="shared" si="45"/>
        <v>0</v>
      </c>
      <c r="O249" s="263">
        <f>IF(OR($E249="Not Scored",$F249="N/A",$F$24="No"),"N/A",IF($J249="",$K249,IF($J249="Minor Importance",5,IF($J249="Standard Importance",10,IF($J249="Critical Importance",20,0)))))</f>
        <v>10</v>
      </c>
      <c r="P249" s="263">
        <f t="shared" si="46"/>
        <v>10</v>
      </c>
      <c r="Q249" s="263">
        <f t="shared" si="47"/>
        <v>0</v>
      </c>
      <c r="R249" s="263">
        <f t="shared" si="51"/>
        <v>0</v>
      </c>
      <c r="S249" s="263">
        <f t="shared" si="48"/>
        <v>0</v>
      </c>
      <c r="T249" s="263">
        <f t="shared" si="49"/>
        <v>0</v>
      </c>
      <c r="U249" s="263">
        <f t="shared" si="52"/>
        <v>63</v>
      </c>
      <c r="V249" s="263">
        <f t="shared" si="50"/>
        <v>0</v>
      </c>
    </row>
    <row r="250" spans="1:22" ht="56.95" customHeight="1" x14ac:dyDescent="0.25">
      <c r="A250" s="293" t="str">
        <f>Questions!$A250</f>
        <v>PTHP-01</v>
      </c>
      <c r="B250" s="293" t="str">
        <f t="shared" si="43"/>
        <v>PTHP</v>
      </c>
      <c r="C250" s="293" t="str">
        <f>VLOOKUP($A250,Questions!$A$3:$L$333,2,0)&amp;""</f>
        <v>Do you have contractual agreements with third parties that require them to maintain standards and to comply with all regulatory requirements?*</v>
      </c>
      <c r="D250" s="293" t="str">
        <f>VLOOKUP($A250,Questions!$A$3:$L$333,11,0)&amp;""</f>
        <v/>
      </c>
      <c r="E250" s="293" t="str">
        <f>VLOOKUP($A250,Questions!$A$3:$L$333,12,0)&amp;""</f>
        <v>Privacy</v>
      </c>
      <c r="F250" s="293" t="str">
        <f>VLOOKUP($A250,'Privacy Analyst Evaluation'!$A$46:$K$120,3,0)&amp;""</f>
        <v>Yes</v>
      </c>
      <c r="G250" s="293" t="str">
        <f>VLOOKUP($A250,'Privacy Analyst Evaluation'!$A$46:$K$120,7,0)&amp;""</f>
        <v>Yes</v>
      </c>
      <c r="H250" s="293" t="str">
        <f>VLOOKUP($A250,'Privacy Analyst Evaluation'!$A$46:$K$120,8,0)&amp;""</f>
        <v/>
      </c>
      <c r="I250" s="293" t="str">
        <f>VLOOKUP($A250,'Privacy Analyst Evaluation'!$A$46:$K$120,9,0)&amp;""</f>
        <v>Critical Importance</v>
      </c>
      <c r="J250" s="293" t="str">
        <f>VLOOKUP($A250,'Privacy Analyst Evaluation'!$A$46:$K$120,10,0)&amp;""</f>
        <v/>
      </c>
      <c r="K250" s="293">
        <f t="shared" si="44"/>
        <v>20</v>
      </c>
      <c r="L250" s="263">
        <f>IF($E250="Not Scored", "N/A",IF(AND($D250='Auto Responses'!$J$27,$H250=""),"N/A",IF(AND($D250='Auto Responses'!$J$27,$H250='Auto Responses'!$J$7),1,IF(AND($D250='Auto Responses'!$J$27,$H250='Auto Responses'!$J$8),0,IF(OR(AND($F250=$G250,$H250=""),$H250='Auto Responses'!$J$7),1,0)))))</f>
        <v>1</v>
      </c>
      <c r="M250" s="293" t="str">
        <f>VLOOKUP($A250,'Privacy Analyst Evaluation'!$A$46:$K$120,11,0)&amp;""</f>
        <v>FALSE</v>
      </c>
      <c r="N250" s="293">
        <f t="shared" si="45"/>
        <v>1</v>
      </c>
      <c r="O250" s="263">
        <f t="shared" ref="O250:O294" si="56">IF(OR($E250="Not Scored",$F$24="No",$F250="N/A"),"N/A",IF($J250="",$K250,IF($J250="Minor Importance",5,IF($J250="Standard Importance",10,IF($J250="Critical Importance",20,0)))))</f>
        <v>20</v>
      </c>
      <c r="P250" s="263">
        <f t="shared" si="46"/>
        <v>20</v>
      </c>
      <c r="Q250" s="263">
        <f t="shared" si="47"/>
        <v>0</v>
      </c>
      <c r="R250" s="263">
        <f t="shared" si="51"/>
        <v>0</v>
      </c>
      <c r="S250" s="263">
        <f t="shared" si="48"/>
        <v>0</v>
      </c>
      <c r="T250" s="263">
        <f t="shared" si="49"/>
        <v>1</v>
      </c>
      <c r="U250" s="263">
        <f t="shared" si="52"/>
        <v>64</v>
      </c>
      <c r="V250" s="263">
        <f t="shared" si="50"/>
        <v>64</v>
      </c>
    </row>
    <row r="251" spans="1:22" ht="85.75" customHeight="1" x14ac:dyDescent="0.25">
      <c r="A251" s="293" t="str">
        <f>Questions!$A251</f>
        <v>PTHP-02</v>
      </c>
      <c r="B251" s="293" t="str">
        <f t="shared" si="43"/>
        <v>PTHP</v>
      </c>
      <c r="C251" s="293" t="str">
        <f>VLOOKUP($A251,Questions!$A$3:$L$333,2,0)&amp;""</f>
        <v>Do you perform privacy impact assesments of third parties that collect, process, or have access to personal data to ensure they meet industry and regulatory standards and to mitigate harmful, unethical, or discriminatory impacts on data subjects?</v>
      </c>
      <c r="D251" s="293" t="str">
        <f>VLOOKUP($A251,Questions!$A$3:$L$333,11,0)&amp;""</f>
        <v/>
      </c>
      <c r="E251" s="293" t="str">
        <f>VLOOKUP($A251,Questions!$A$3:$L$333,12,0)&amp;""</f>
        <v>Privacy</v>
      </c>
      <c r="F251" s="293" t="str">
        <f>VLOOKUP($A251,'Privacy Analyst Evaluation'!$A$46:$K$120,3,0)&amp;""</f>
        <v>Yes</v>
      </c>
      <c r="G251" s="293" t="str">
        <f>VLOOKUP($A251,'Privacy Analyst Evaluation'!$A$46:$K$120,7,0)&amp;""</f>
        <v>Yes</v>
      </c>
      <c r="H251" s="293" t="str">
        <f>VLOOKUP($A251,'Privacy Analyst Evaluation'!$A$46:$K$120,8,0)&amp;""</f>
        <v/>
      </c>
      <c r="I251" s="293" t="str">
        <f>VLOOKUP($A251,'Privacy Analyst Evaluation'!$A$46:$K$120,9,0)&amp;""</f>
        <v>Minor Importance</v>
      </c>
      <c r="J251" s="293" t="str">
        <f>VLOOKUP($A251,'Privacy Analyst Evaluation'!$A$46:$K$120,10,0)&amp;""</f>
        <v/>
      </c>
      <c r="K251" s="293">
        <f t="shared" si="44"/>
        <v>5</v>
      </c>
      <c r="L251" s="263">
        <f>IF($E251="Not Scored", "N/A",IF(AND($D251='Auto Responses'!$J$27,$H251=""),"N/A",IF(AND($D251='Auto Responses'!$J$27,$H251='Auto Responses'!$J$7),1,IF(AND($D251='Auto Responses'!$J$27,$H251='Auto Responses'!$J$8),0,IF(OR(AND($F251=$G251,$H251=""),$H251='Auto Responses'!$J$7),1,0)))))</f>
        <v>1</v>
      </c>
      <c r="M251" s="293" t="str">
        <f>VLOOKUP($A251,'Privacy Analyst Evaluation'!$A$46:$K$120,11,0)&amp;""</f>
        <v>FALSE</v>
      </c>
      <c r="N251" s="293">
        <f t="shared" si="45"/>
        <v>0</v>
      </c>
      <c r="O251" s="263">
        <f t="shared" si="56"/>
        <v>5</v>
      </c>
      <c r="P251" s="263">
        <f t="shared" si="46"/>
        <v>5</v>
      </c>
      <c r="Q251" s="263">
        <f t="shared" si="47"/>
        <v>0</v>
      </c>
      <c r="R251" s="263">
        <f t="shared" si="51"/>
        <v>0</v>
      </c>
      <c r="S251" s="263">
        <f t="shared" si="48"/>
        <v>0</v>
      </c>
      <c r="T251" s="263">
        <f t="shared" si="49"/>
        <v>0</v>
      </c>
      <c r="U251" s="263">
        <f t="shared" si="52"/>
        <v>64</v>
      </c>
      <c r="V251" s="263">
        <f t="shared" si="50"/>
        <v>0</v>
      </c>
    </row>
    <row r="252" spans="1:22" ht="56.95" customHeight="1" x14ac:dyDescent="0.25">
      <c r="A252" s="293" t="str">
        <f>Questions!$A252</f>
        <v>PCHG-01</v>
      </c>
      <c r="B252" s="293" t="str">
        <f t="shared" si="43"/>
        <v>PCHG</v>
      </c>
      <c r="C252" s="293" t="str">
        <f>VLOOKUP($A252,Questions!$A$3:$L$333,2,0)&amp;""</f>
        <v>Does your change management process include privacy review and approval?</v>
      </c>
      <c r="D252" s="293" t="str">
        <f>VLOOKUP($A252,Questions!$A$3:$L$333,11,0)&amp;""</f>
        <v/>
      </c>
      <c r="E252" s="293" t="str">
        <f>VLOOKUP($A252,Questions!$A$3:$L$333,12,0)&amp;""</f>
        <v>Privacy</v>
      </c>
      <c r="F252" s="293" t="str">
        <f>VLOOKUP($A252,'Privacy Analyst Evaluation'!$A$46:$K$120,3,0)&amp;""</f>
        <v>Yes</v>
      </c>
      <c r="G252" s="293" t="str">
        <f>VLOOKUP($A252,'Privacy Analyst Evaluation'!$A$46:$K$120,7,0)&amp;""</f>
        <v>Yes</v>
      </c>
      <c r="H252" s="293" t="str">
        <f>VLOOKUP($A252,'Privacy Analyst Evaluation'!$A$46:$K$120,8,0)&amp;""</f>
        <v/>
      </c>
      <c r="I252" s="293" t="str">
        <f>VLOOKUP($A252,'Privacy Analyst Evaluation'!$A$46:$K$120,9,0)&amp;""</f>
        <v>Standard Importance</v>
      </c>
      <c r="J252" s="293" t="str">
        <f>VLOOKUP($A252,'Privacy Analyst Evaluation'!$A$46:$K$120,10,0)&amp;""</f>
        <v/>
      </c>
      <c r="K252" s="293">
        <f t="shared" si="44"/>
        <v>10</v>
      </c>
      <c r="L252" s="263">
        <f>IF($E252="Not Scored", "N/A",IF(AND($D252='Auto Responses'!$J$27,$H252=""),"N/A",IF(AND($D252='Auto Responses'!$J$27,$H252='Auto Responses'!$J$7),1,IF(AND($D252='Auto Responses'!$J$27,$H252='Auto Responses'!$J$8),0,IF(OR(AND($F252=$G252,$H252=""),$H252='Auto Responses'!$J$7),1,0)))))</f>
        <v>1</v>
      </c>
      <c r="M252" s="293" t="str">
        <f>VLOOKUP($A252,'Privacy Analyst Evaluation'!$A$46:$K$120,11,0)&amp;""</f>
        <v>FALSE</v>
      </c>
      <c r="N252" s="293">
        <f t="shared" si="45"/>
        <v>0</v>
      </c>
      <c r="O252" s="263">
        <f t="shared" si="56"/>
        <v>10</v>
      </c>
      <c r="P252" s="263">
        <f t="shared" si="46"/>
        <v>10</v>
      </c>
      <c r="Q252" s="263">
        <f t="shared" si="47"/>
        <v>0</v>
      </c>
      <c r="R252" s="263">
        <f t="shared" si="51"/>
        <v>0</v>
      </c>
      <c r="S252" s="263">
        <f t="shared" si="48"/>
        <v>0</v>
      </c>
      <c r="T252" s="263">
        <f t="shared" si="49"/>
        <v>0</v>
      </c>
      <c r="U252" s="263">
        <f t="shared" si="52"/>
        <v>64</v>
      </c>
      <c r="V252" s="263">
        <f t="shared" si="50"/>
        <v>0</v>
      </c>
    </row>
    <row r="253" spans="1:22" ht="56.95" customHeight="1" x14ac:dyDescent="0.25">
      <c r="A253" s="293" t="str">
        <f>Questions!$A253</f>
        <v>PCHG-02</v>
      </c>
      <c r="B253" s="293" t="str">
        <f t="shared" si="43"/>
        <v>PCHG</v>
      </c>
      <c r="C253" s="293" t="str">
        <f>VLOOKUP($A253,Questions!$A$3:$L$333,2,0)&amp;""</f>
        <v>Do you have policy and procedure, currently implemented, guiding how privacy risks are mitigated until they can be resolved?</v>
      </c>
      <c r="D253" s="293" t="str">
        <f>VLOOKUP($A253,Questions!$A$3:$L$333,11,0)&amp;""</f>
        <v/>
      </c>
      <c r="E253" s="293" t="str">
        <f>VLOOKUP($A253,Questions!$A$3:$L$333,12,0)&amp;""</f>
        <v>Privacy</v>
      </c>
      <c r="F253" s="293" t="str">
        <f>VLOOKUP($A253,'Privacy Analyst Evaluation'!$A$46:$K$120,3,0)&amp;""</f>
        <v>Yes</v>
      </c>
      <c r="G253" s="293" t="str">
        <f>VLOOKUP($A253,'Privacy Analyst Evaluation'!$A$46:$K$120,7,0)&amp;""</f>
        <v>Yes</v>
      </c>
      <c r="H253" s="293" t="str">
        <f>VLOOKUP($A253,'Privacy Analyst Evaluation'!$A$46:$K$120,8,0)&amp;""</f>
        <v/>
      </c>
      <c r="I253" s="293" t="str">
        <f>VLOOKUP($A253,'Privacy Analyst Evaluation'!$A$46:$K$120,9,0)&amp;""</f>
        <v>Minor Importance</v>
      </c>
      <c r="J253" s="293" t="str">
        <f>VLOOKUP($A253,'Privacy Analyst Evaluation'!$A$46:$K$120,10,0)&amp;""</f>
        <v/>
      </c>
      <c r="K253" s="293">
        <f t="shared" si="44"/>
        <v>5</v>
      </c>
      <c r="L253" s="263">
        <f>IF($E253="Not Scored", "N/A",IF(AND($D253='Auto Responses'!$J$27,$H253=""),"N/A",IF(AND($D253='Auto Responses'!$J$27,$H253='Auto Responses'!$J$7),1,IF(AND($D253='Auto Responses'!$J$27,$H253='Auto Responses'!$J$8),0,IF(OR(AND($F253=$G253,$H253=""),$H253='Auto Responses'!$J$7),1,0)))))</f>
        <v>1</v>
      </c>
      <c r="M253" s="293" t="str">
        <f>VLOOKUP($A253,'Privacy Analyst Evaluation'!$A$46:$K$120,11,0)&amp;""</f>
        <v>FALSE</v>
      </c>
      <c r="N253" s="293">
        <f t="shared" si="45"/>
        <v>0</v>
      </c>
      <c r="O253" s="263">
        <f t="shared" si="56"/>
        <v>5</v>
      </c>
      <c r="P253" s="263">
        <f t="shared" si="46"/>
        <v>5</v>
      </c>
      <c r="Q253" s="263">
        <f t="shared" si="47"/>
        <v>0</v>
      </c>
      <c r="R253" s="263">
        <f t="shared" si="51"/>
        <v>0</v>
      </c>
      <c r="S253" s="263">
        <f t="shared" si="48"/>
        <v>0</v>
      </c>
      <c r="T253" s="263">
        <f t="shared" si="49"/>
        <v>0</v>
      </c>
      <c r="U253" s="263">
        <f t="shared" si="52"/>
        <v>64</v>
      </c>
      <c r="V253" s="263">
        <f t="shared" si="50"/>
        <v>0</v>
      </c>
    </row>
    <row r="254" spans="1:22" ht="56.95" customHeight="1" x14ac:dyDescent="0.25">
      <c r="A254" s="293" t="str">
        <f>Questions!$A254</f>
        <v>PDAT-01</v>
      </c>
      <c r="B254" s="293" t="str">
        <f t="shared" si="43"/>
        <v>PDAT</v>
      </c>
      <c r="C254" s="293" t="str">
        <f>VLOOKUP($A254,Questions!$A$3:$L$333,2,0)&amp;""</f>
        <v>Do you collect, process, or store demographic information?*</v>
      </c>
      <c r="D254" s="293" t="str">
        <f>VLOOKUP($A254,Questions!$A$3:$L$333,11,0)&amp;""</f>
        <v/>
      </c>
      <c r="E254" s="293" t="str">
        <f>VLOOKUP($A254,Questions!$A$3:$L$333,12,0)&amp;""</f>
        <v>Privacy</v>
      </c>
      <c r="F254" s="293" t="str">
        <f>VLOOKUP($A254,'Privacy Analyst Evaluation'!$A$46:$K$120,3,0)&amp;""</f>
        <v>No</v>
      </c>
      <c r="G254" s="293" t="str">
        <f>VLOOKUP($A254,'Privacy Analyst Evaluation'!$A$46:$K$120,7,0)&amp;""</f>
        <v>No</v>
      </c>
      <c r="H254" s="293" t="str">
        <f>VLOOKUP($A254,'Privacy Analyst Evaluation'!$A$46:$K$120,8,0)&amp;""</f>
        <v/>
      </c>
      <c r="I254" s="293" t="str">
        <f>VLOOKUP($A254,'Privacy Analyst Evaluation'!$A$46:$K$120,9,0)&amp;""</f>
        <v>Critical Importance</v>
      </c>
      <c r="J254" s="293" t="str">
        <f>VLOOKUP($A254,'Privacy Analyst Evaluation'!$A$46:$K$120,10,0)&amp;""</f>
        <v/>
      </c>
      <c r="K254" s="293">
        <f t="shared" si="44"/>
        <v>20</v>
      </c>
      <c r="L254" s="263">
        <f>IF($E254="Not Scored", "N/A",IF(AND($D254='Auto Responses'!$J$27,$H254=""),"N/A",IF(AND($D254='Auto Responses'!$J$27,$H254='Auto Responses'!$J$7),1,IF(AND($D254='Auto Responses'!$J$27,$H254='Auto Responses'!$J$8),0,IF(OR(AND($F254=$G254,$H254=""),$H254='Auto Responses'!$J$7),1,0)))))</f>
        <v>1</v>
      </c>
      <c r="M254" s="293" t="str">
        <f>VLOOKUP($A254,'Privacy Analyst Evaluation'!$A$46:$K$120,11,0)&amp;""</f>
        <v>FALSE</v>
      </c>
      <c r="N254" s="293">
        <f t="shared" si="45"/>
        <v>1</v>
      </c>
      <c r="O254" s="263">
        <f t="shared" si="56"/>
        <v>20</v>
      </c>
      <c r="P254" s="263">
        <f t="shared" si="46"/>
        <v>20</v>
      </c>
      <c r="Q254" s="263">
        <f t="shared" si="47"/>
        <v>0</v>
      </c>
      <c r="R254" s="263">
        <f t="shared" si="51"/>
        <v>0</v>
      </c>
      <c r="S254" s="263">
        <f t="shared" si="48"/>
        <v>0</v>
      </c>
      <c r="T254" s="263">
        <f t="shared" si="49"/>
        <v>1</v>
      </c>
      <c r="U254" s="263">
        <f t="shared" si="52"/>
        <v>65</v>
      </c>
      <c r="V254" s="263">
        <f t="shared" si="50"/>
        <v>65</v>
      </c>
    </row>
    <row r="255" spans="1:22" ht="56.95" customHeight="1" x14ac:dyDescent="0.25">
      <c r="A255" s="293" t="str">
        <f>Questions!$A255</f>
        <v>PDAT-02</v>
      </c>
      <c r="B255" s="293" t="str">
        <f t="shared" si="43"/>
        <v>PDAT</v>
      </c>
      <c r="C255" s="293" t="str">
        <f>VLOOKUP($A255,Questions!$A$3:$L$333,2,0)&amp;""</f>
        <v>Do you capture or create genetic, biometric, or behaviometric information (e.g., facial recognition or fingerprints)?*</v>
      </c>
      <c r="D255" s="293" t="str">
        <f>VLOOKUP($A255,Questions!$A$3:$L$333,11,0)&amp;""</f>
        <v/>
      </c>
      <c r="E255" s="293" t="str">
        <f>VLOOKUP($A255,Questions!$A$3:$L$333,12,0)&amp;""</f>
        <v>Privacy</v>
      </c>
      <c r="F255" s="293" t="str">
        <f>VLOOKUP($A255,'Privacy Analyst Evaluation'!$A$46:$K$120,3,0)&amp;""</f>
        <v>Yes</v>
      </c>
      <c r="G255" s="293" t="str">
        <f>VLOOKUP($A255,'Privacy Analyst Evaluation'!$A$46:$K$120,7,0)&amp;""</f>
        <v>No</v>
      </c>
      <c r="H255" s="293" t="str">
        <f>VLOOKUP($A255,'Privacy Analyst Evaluation'!$A$46:$K$120,8,0)&amp;""</f>
        <v/>
      </c>
      <c r="I255" s="293" t="str">
        <f>VLOOKUP($A255,'Privacy Analyst Evaluation'!$A$46:$K$120,9,0)&amp;""</f>
        <v>Critical Importance</v>
      </c>
      <c r="J255" s="293" t="str">
        <f>VLOOKUP($A255,'Privacy Analyst Evaluation'!$A$46:$K$120,10,0)&amp;""</f>
        <v/>
      </c>
      <c r="K255" s="293">
        <f t="shared" si="44"/>
        <v>20</v>
      </c>
      <c r="L255" s="263">
        <f>IF($E255="Not Scored", "N/A",IF(AND($D255='Auto Responses'!$J$27,$H255=""),"N/A",IF(AND($D255='Auto Responses'!$J$27,$H255='Auto Responses'!$J$7),1,IF(AND($D255='Auto Responses'!$J$27,$H255='Auto Responses'!$J$8),0,IF(OR(AND($F255=$G255,$H255=""),$H255='Auto Responses'!$J$7),1,0)))))</f>
        <v>0</v>
      </c>
      <c r="M255" s="293" t="str">
        <f>VLOOKUP($A255,'Privacy Analyst Evaluation'!$A$46:$K$120,11,0)&amp;""</f>
        <v>FALSE</v>
      </c>
      <c r="N255" s="293">
        <f t="shared" si="45"/>
        <v>1</v>
      </c>
      <c r="O255" s="263">
        <f t="shared" si="56"/>
        <v>20</v>
      </c>
      <c r="P255" s="263">
        <f t="shared" si="46"/>
        <v>0</v>
      </c>
      <c r="Q255" s="263">
        <f t="shared" si="47"/>
        <v>0</v>
      </c>
      <c r="R255" s="263">
        <f t="shared" si="51"/>
        <v>0</v>
      </c>
      <c r="S255" s="263">
        <f t="shared" si="48"/>
        <v>0</v>
      </c>
      <c r="T255" s="263">
        <f t="shared" si="49"/>
        <v>1</v>
      </c>
      <c r="U255" s="263">
        <f t="shared" si="52"/>
        <v>66</v>
      </c>
      <c r="V255" s="263">
        <f t="shared" si="50"/>
        <v>66</v>
      </c>
    </row>
    <row r="256" spans="1:22" ht="56.95" customHeight="1" x14ac:dyDescent="0.25">
      <c r="A256" s="293" t="str">
        <f>Questions!$A256</f>
        <v>PDAT-03</v>
      </c>
      <c r="B256" s="293" t="str">
        <f t="shared" si="43"/>
        <v>PDAT</v>
      </c>
      <c r="C256" s="293" t="str">
        <f>VLOOKUP($A256,Questions!$A$3:$L$333,2,0)&amp;""</f>
        <v>Do you combine institutional data (including "de-identified," "anonymized," or otherwise masked data) with personal data from any other sources?*</v>
      </c>
      <c r="D256" s="293" t="str">
        <f>VLOOKUP($A256,Questions!$A$3:$L$333,11,0)&amp;""</f>
        <v/>
      </c>
      <c r="E256" s="293" t="str">
        <f>VLOOKUP($A256,Questions!$A$3:$L$333,12,0)&amp;""</f>
        <v>Privacy</v>
      </c>
      <c r="F256" s="293" t="str">
        <f>VLOOKUP($A256,'Privacy Analyst Evaluation'!$A$46:$K$120,3,0)&amp;""</f>
        <v>No</v>
      </c>
      <c r="G256" s="293" t="str">
        <f>VLOOKUP($A256,'Privacy Analyst Evaluation'!$A$46:$K$120,7,0)&amp;""</f>
        <v>No</v>
      </c>
      <c r="H256" s="293" t="str">
        <f>VLOOKUP($A256,'Privacy Analyst Evaluation'!$A$46:$K$120,8,0)&amp;""</f>
        <v/>
      </c>
      <c r="I256" s="293" t="str">
        <f>VLOOKUP($A256,'Privacy Analyst Evaluation'!$A$46:$K$120,9,0)&amp;""</f>
        <v>Critical Importance</v>
      </c>
      <c r="J256" s="293" t="str">
        <f>VLOOKUP($A256,'Privacy Analyst Evaluation'!$A$46:$K$120,10,0)&amp;""</f>
        <v/>
      </c>
      <c r="K256" s="293">
        <f t="shared" si="44"/>
        <v>20</v>
      </c>
      <c r="L256" s="263">
        <f>IF($E256="Not Scored", "N/A",IF(AND($D256='Auto Responses'!$J$27,$H256=""),"N/A",IF(AND($D256='Auto Responses'!$J$27,$H256='Auto Responses'!$J$7),1,IF(AND($D256='Auto Responses'!$J$27,$H256='Auto Responses'!$J$8),0,IF(OR(AND($F256=$G256,$H256=""),$H256='Auto Responses'!$J$7),1,0)))))</f>
        <v>1</v>
      </c>
      <c r="M256" s="293" t="str">
        <f>VLOOKUP($A256,'Privacy Analyst Evaluation'!$A$46:$K$120,11,0)&amp;""</f>
        <v>FALSE</v>
      </c>
      <c r="N256" s="293">
        <f t="shared" si="45"/>
        <v>1</v>
      </c>
      <c r="O256" s="263">
        <f t="shared" si="56"/>
        <v>20</v>
      </c>
      <c r="P256" s="263">
        <f t="shared" si="46"/>
        <v>20</v>
      </c>
      <c r="Q256" s="263">
        <f t="shared" si="47"/>
        <v>0</v>
      </c>
      <c r="R256" s="263">
        <f t="shared" si="51"/>
        <v>0</v>
      </c>
      <c r="S256" s="263">
        <f t="shared" si="48"/>
        <v>0</v>
      </c>
      <c r="T256" s="263">
        <f t="shared" si="49"/>
        <v>1</v>
      </c>
      <c r="U256" s="263">
        <f t="shared" si="52"/>
        <v>67</v>
      </c>
      <c r="V256" s="263">
        <f t="shared" si="50"/>
        <v>67</v>
      </c>
    </row>
    <row r="257" spans="1:22" ht="56.95" customHeight="1" x14ac:dyDescent="0.25">
      <c r="A257" s="293" t="str">
        <f>Questions!$A257</f>
        <v>PDAT-04</v>
      </c>
      <c r="B257" s="293" t="str">
        <f t="shared" si="43"/>
        <v>PDAT</v>
      </c>
      <c r="C257" s="293" t="str">
        <f>VLOOKUP($A257,Questions!$A$3:$L$333,2,0)&amp;""</f>
        <v>Is institutional data coming into or going out of the United States at any point during collection, processing, storage, or archiving?</v>
      </c>
      <c r="D257" s="293" t="str">
        <f>VLOOKUP($A257,Questions!$A$3:$L$333,11,0)&amp;""</f>
        <v/>
      </c>
      <c r="E257" s="293" t="str">
        <f>VLOOKUP($A257,Questions!$A$3:$L$333,12,0)&amp;""</f>
        <v>Privacy</v>
      </c>
      <c r="F257" s="293" t="str">
        <f>VLOOKUP($A257,'Privacy Analyst Evaluation'!$A$46:$K$120,3,0)&amp;""</f>
        <v>No</v>
      </c>
      <c r="G257" s="293" t="str">
        <f>VLOOKUP($A257,'Privacy Analyst Evaluation'!$A$46:$K$120,7,0)&amp;""</f>
        <v>No</v>
      </c>
      <c r="H257" s="293" t="str">
        <f>VLOOKUP($A257,'Privacy Analyst Evaluation'!$A$46:$K$120,8,0)&amp;""</f>
        <v/>
      </c>
      <c r="I257" s="293" t="str">
        <f>VLOOKUP($A257,'Privacy Analyst Evaluation'!$A$46:$K$120,9,0)&amp;""</f>
        <v>Minor Importance</v>
      </c>
      <c r="J257" s="293" t="str">
        <f>VLOOKUP($A257,'Privacy Analyst Evaluation'!$A$46:$K$120,10,0)&amp;""</f>
        <v/>
      </c>
      <c r="K257" s="293">
        <f t="shared" si="44"/>
        <v>5</v>
      </c>
      <c r="L257" s="263">
        <f>IF($E257="Not Scored", "N/A",IF(AND($D257='Auto Responses'!$J$27,$H257=""),"N/A",IF(AND($D257='Auto Responses'!$J$27,$H257='Auto Responses'!$J$7),1,IF(AND($D257='Auto Responses'!$J$27,$H257='Auto Responses'!$J$8),0,IF(OR(AND($F257=$G257,$H257=""),$H257='Auto Responses'!$J$7),1,0)))))</f>
        <v>1</v>
      </c>
      <c r="M257" s="293" t="str">
        <f>VLOOKUP($A257,'Privacy Analyst Evaluation'!$A$46:$K$120,11,0)&amp;""</f>
        <v>FALSE</v>
      </c>
      <c r="N257" s="293">
        <f t="shared" si="45"/>
        <v>0</v>
      </c>
      <c r="O257" s="263">
        <f t="shared" si="56"/>
        <v>5</v>
      </c>
      <c r="P257" s="263">
        <f t="shared" si="46"/>
        <v>5</v>
      </c>
      <c r="Q257" s="263">
        <f t="shared" si="47"/>
        <v>0</v>
      </c>
      <c r="R257" s="263">
        <f t="shared" si="51"/>
        <v>0</v>
      </c>
      <c r="S257" s="263">
        <f t="shared" si="48"/>
        <v>0</v>
      </c>
      <c r="T257" s="263">
        <f t="shared" si="49"/>
        <v>0</v>
      </c>
      <c r="U257" s="263">
        <f t="shared" si="52"/>
        <v>67</v>
      </c>
      <c r="V257" s="263">
        <f t="shared" si="50"/>
        <v>0</v>
      </c>
    </row>
    <row r="258" spans="1:22" ht="56.95" customHeight="1" x14ac:dyDescent="0.25">
      <c r="A258" s="293" t="str">
        <f>Questions!$A258</f>
        <v>PDAT-05</v>
      </c>
      <c r="B258" s="293" t="str">
        <f t="shared" si="43"/>
        <v>PDAT</v>
      </c>
      <c r="C258" s="293" t="str">
        <f>VLOOKUP($A258,Questions!$A$3:$L$333,2,0)&amp;""</f>
        <v>Do you capture device information (e.g., IP address, MAC address)?</v>
      </c>
      <c r="D258" s="293" t="str">
        <f>VLOOKUP($A258,Questions!$A$3:$L$333,11,0)&amp;""</f>
        <v/>
      </c>
      <c r="E258" s="293" t="str">
        <f>VLOOKUP($A258,Questions!$A$3:$L$333,12,0)&amp;""</f>
        <v>Privacy</v>
      </c>
      <c r="F258" s="293" t="str">
        <f>VLOOKUP($A258,'Privacy Analyst Evaluation'!$A$46:$K$120,3,0)&amp;""</f>
        <v>Yes</v>
      </c>
      <c r="G258" s="293" t="str">
        <f>VLOOKUP($A258,'Privacy Analyst Evaluation'!$A$46:$K$120,7,0)&amp;""</f>
        <v>No</v>
      </c>
      <c r="H258" s="293" t="str">
        <f>VLOOKUP($A258,'Privacy Analyst Evaluation'!$A$46:$K$120,8,0)&amp;""</f>
        <v/>
      </c>
      <c r="I258" s="293" t="str">
        <f>VLOOKUP($A258,'Privacy Analyst Evaluation'!$A$46:$K$120,9,0)&amp;""</f>
        <v>Minor Importance</v>
      </c>
      <c r="J258" s="293" t="str">
        <f>VLOOKUP($A258,'Privacy Analyst Evaluation'!$A$46:$K$120,10,0)&amp;""</f>
        <v/>
      </c>
      <c r="K258" s="293">
        <f t="shared" si="44"/>
        <v>5</v>
      </c>
      <c r="L258" s="263">
        <f>IF($E258="Not Scored", "N/A",IF(AND($D258='Auto Responses'!$J$27,$H258=""),"N/A",IF(AND($D258='Auto Responses'!$J$27,$H258='Auto Responses'!$J$7),1,IF(AND($D258='Auto Responses'!$J$27,$H258='Auto Responses'!$J$8),0,IF(OR(AND($F258=$G258,$H258=""),$H258='Auto Responses'!$J$7),1,0)))))</f>
        <v>0</v>
      </c>
      <c r="M258" s="293" t="str">
        <f>VLOOKUP($A258,'Privacy Analyst Evaluation'!$A$46:$K$120,11,0)&amp;""</f>
        <v>FALSE</v>
      </c>
      <c r="N258" s="293">
        <f t="shared" si="45"/>
        <v>0</v>
      </c>
      <c r="O258" s="263">
        <f t="shared" si="56"/>
        <v>5</v>
      </c>
      <c r="P258" s="263">
        <f t="shared" si="46"/>
        <v>0</v>
      </c>
      <c r="Q258" s="263">
        <f t="shared" si="47"/>
        <v>0</v>
      </c>
      <c r="R258" s="263">
        <f t="shared" si="51"/>
        <v>0</v>
      </c>
      <c r="S258" s="263">
        <f t="shared" si="48"/>
        <v>0</v>
      </c>
      <c r="T258" s="263">
        <f t="shared" si="49"/>
        <v>0</v>
      </c>
      <c r="U258" s="263">
        <f t="shared" si="52"/>
        <v>67</v>
      </c>
      <c r="V258" s="263">
        <f t="shared" si="50"/>
        <v>0</v>
      </c>
    </row>
    <row r="259" spans="1:22" ht="56.95" customHeight="1" x14ac:dyDescent="0.25">
      <c r="A259" s="293" t="str">
        <f>Questions!$A259</f>
        <v>PDAT-06</v>
      </c>
      <c r="B259" s="293" t="str">
        <f t="shared" ref="B259:B322" si="57">LEFT(A259,4)</f>
        <v>PDAT</v>
      </c>
      <c r="C259" s="293" t="str">
        <f>VLOOKUP($A259,Questions!$A$3:$L$333,2,0)&amp;""</f>
        <v>Does any part of this service/project involve a web/app tracking component (e.g., use of web-tracking pixels, cookies)?</v>
      </c>
      <c r="D259" s="293" t="str">
        <f>VLOOKUP($A259,Questions!$A$3:$L$333,11,0)&amp;""</f>
        <v/>
      </c>
      <c r="E259" s="293" t="str">
        <f>VLOOKUP($A259,Questions!$A$3:$L$333,12,0)&amp;""</f>
        <v>Privacy</v>
      </c>
      <c r="F259" s="293" t="str">
        <f>VLOOKUP($A259,'Privacy Analyst Evaluation'!$A$46:$K$120,3,0)&amp;""</f>
        <v>Yes</v>
      </c>
      <c r="G259" s="293" t="str">
        <f>VLOOKUP($A259,'Privacy Analyst Evaluation'!$A$46:$K$120,7,0)&amp;""</f>
        <v>No</v>
      </c>
      <c r="H259" s="293" t="str">
        <f>VLOOKUP($A259,'Privacy Analyst Evaluation'!$A$46:$K$120,8,0)&amp;""</f>
        <v/>
      </c>
      <c r="I259" s="293" t="str">
        <f>VLOOKUP($A259,'Privacy Analyst Evaluation'!$A$46:$K$120,9,0)&amp;""</f>
        <v>Minor Importance</v>
      </c>
      <c r="J259" s="293" t="str">
        <f>VLOOKUP($A259,'Privacy Analyst Evaluation'!$A$46:$K$120,10,0)&amp;""</f>
        <v/>
      </c>
      <c r="K259" s="293">
        <f t="shared" ref="K259:K322" si="58">IF($I259="Critical Importance",20,IF($I259="Minor Importance",5,10))</f>
        <v>5</v>
      </c>
      <c r="L259" s="263">
        <f>IF($E259="Not Scored", "N/A",IF(AND($D259='Auto Responses'!$J$27,$H259=""),"N/A",IF(AND($D259='Auto Responses'!$J$27,$H259='Auto Responses'!$J$7),1,IF(AND($D259='Auto Responses'!$J$27,$H259='Auto Responses'!$J$8),0,IF(OR(AND($F259=$G259,$H259=""),$H259='Auto Responses'!$J$7),1,0)))))</f>
        <v>0</v>
      </c>
      <c r="M259" s="293" t="str">
        <f>VLOOKUP($A259,'Privacy Analyst Evaluation'!$A$46:$K$120,11,0)&amp;""</f>
        <v>FALSE</v>
      </c>
      <c r="N259" s="293">
        <f t="shared" ref="N259:N322" si="59">IF($J259="Critical Importance",1,IF(AND($J259="",$I259="Critical Importance"),1,0))</f>
        <v>0</v>
      </c>
      <c r="O259" s="263">
        <f t="shared" si="56"/>
        <v>5</v>
      </c>
      <c r="P259" s="263">
        <f t="shared" ref="P259:P322" si="60">IF(OR($O259="N/A",$L259="N/A"),"N/A",$O259*$L259)</f>
        <v>0</v>
      </c>
      <c r="Q259" s="263">
        <f t="shared" ref="Q259:Q322" si="61">IF(M259="TRUE",1,0)</f>
        <v>0</v>
      </c>
      <c r="R259" s="263">
        <f t="shared" si="51"/>
        <v>0</v>
      </c>
      <c r="S259" s="263">
        <f t="shared" ref="S259:S322" si="62">IF(Q259=0,0,R259)</f>
        <v>0</v>
      </c>
      <c r="T259" s="263">
        <f t="shared" ref="T259:T322" si="63">IF(N259=1,1,0)</f>
        <v>0</v>
      </c>
      <c r="U259" s="263">
        <f t="shared" si="52"/>
        <v>67</v>
      </c>
      <c r="V259" s="263">
        <f t="shared" ref="V259:V322" si="64">IF(T259=0,0,U259)</f>
        <v>0</v>
      </c>
    </row>
    <row r="260" spans="1:22" ht="56.95" customHeight="1" x14ac:dyDescent="0.25">
      <c r="A260" s="293" t="str">
        <f>Questions!$A260</f>
        <v>PDAT-07</v>
      </c>
      <c r="B260" s="293" t="str">
        <f t="shared" si="57"/>
        <v>PDAT</v>
      </c>
      <c r="C260" s="293" t="str">
        <f>VLOOKUP($A260,Questions!$A$3:$L$333,2,0)&amp;""</f>
        <v>Does your staff (or a third party) have access to institutional data (e.g., financial, PHI, or other sensitive information) through any means?</v>
      </c>
      <c r="D260" s="293" t="str">
        <f>VLOOKUP($A260,Questions!$A$3:$L$333,11,0)&amp;""</f>
        <v/>
      </c>
      <c r="E260" s="293" t="str">
        <f>VLOOKUP($A260,Questions!$A$3:$L$333,12,0)&amp;""</f>
        <v>Privacy</v>
      </c>
      <c r="F260" s="293" t="str">
        <f>VLOOKUP($A260,'Privacy Analyst Evaluation'!$A$46:$K$120,3,0)&amp;""</f>
        <v>Yes</v>
      </c>
      <c r="G260" s="293" t="str">
        <f>VLOOKUP($A260,'Privacy Analyst Evaluation'!$A$46:$K$120,7,0)&amp;""</f>
        <v>No</v>
      </c>
      <c r="H260" s="293" t="str">
        <f>VLOOKUP($A260,'Privacy Analyst Evaluation'!$A$46:$K$120,8,0)&amp;""</f>
        <v/>
      </c>
      <c r="I260" s="293" t="str">
        <f>VLOOKUP($A260,'Privacy Analyst Evaluation'!$A$46:$K$120,9,0)&amp;""</f>
        <v>Minor Importance</v>
      </c>
      <c r="J260" s="293" t="str">
        <f>VLOOKUP($A260,'Privacy Analyst Evaluation'!$A$46:$K$120,10,0)&amp;""</f>
        <v/>
      </c>
      <c r="K260" s="293">
        <f t="shared" si="58"/>
        <v>5</v>
      </c>
      <c r="L260" s="263">
        <f>IF($E260="Not Scored", "N/A",IF(AND($D260='Auto Responses'!$J$27,$H260=""),"N/A",IF(AND($D260='Auto Responses'!$J$27,$H260='Auto Responses'!$J$7),1,IF(AND($D260='Auto Responses'!$J$27,$H260='Auto Responses'!$J$8),0,IF(OR(AND($F260=$G260,$H260=""),$H260='Auto Responses'!$J$7),1,0)))))</f>
        <v>0</v>
      </c>
      <c r="M260" s="293" t="str">
        <f>VLOOKUP($A260,'Privacy Analyst Evaluation'!$A$46:$K$120,11,0)&amp;""</f>
        <v>FALSE</v>
      </c>
      <c r="N260" s="293">
        <f t="shared" si="59"/>
        <v>0</v>
      </c>
      <c r="O260" s="263">
        <f t="shared" si="56"/>
        <v>5</v>
      </c>
      <c r="P260" s="263">
        <f t="shared" si="60"/>
        <v>0</v>
      </c>
      <c r="Q260" s="263">
        <f t="shared" si="61"/>
        <v>0</v>
      </c>
      <c r="R260" s="263">
        <f t="shared" ref="R260:R323" si="65">R259+Q260</f>
        <v>0</v>
      </c>
      <c r="S260" s="263">
        <f t="shared" si="62"/>
        <v>0</v>
      </c>
      <c r="T260" s="263">
        <f t="shared" si="63"/>
        <v>0</v>
      </c>
      <c r="U260" s="263">
        <f t="shared" ref="U260:U323" si="66">U259+T260</f>
        <v>67</v>
      </c>
      <c r="V260" s="263">
        <f t="shared" si="64"/>
        <v>0</v>
      </c>
    </row>
    <row r="261" spans="1:22" ht="56.95" customHeight="1" x14ac:dyDescent="0.25">
      <c r="A261" s="293" t="str">
        <f>Questions!$A261</f>
        <v>PDAT-08</v>
      </c>
      <c r="B261" s="293" t="str">
        <f t="shared" si="57"/>
        <v>PDAT</v>
      </c>
      <c r="C261" s="293" t="str">
        <f>VLOOKUP($A261,Questions!$A$3:$L$333,2,0)&amp;""</f>
        <v>Will you handle personal data in a manner compliant with all relevant laws, regulations, and applicable institution policies?</v>
      </c>
      <c r="D261" s="293" t="str">
        <f>VLOOKUP($A261,Questions!$A$3:$L$333,11,0)&amp;""</f>
        <v/>
      </c>
      <c r="E261" s="293" t="str">
        <f>VLOOKUP($A261,Questions!$A$3:$L$333,12,0)&amp;""</f>
        <v>Not scored</v>
      </c>
      <c r="F261" s="293" t="str">
        <f>VLOOKUP($A261,'Privacy Analyst Evaluation'!$A$46:$K$120,3,0)&amp;""</f>
        <v>Yes</v>
      </c>
      <c r="G261" s="293" t="str">
        <f>VLOOKUP($A261,'Privacy Analyst Evaluation'!$A$46:$K$120,7,0)&amp;""</f>
        <v>Not scored</v>
      </c>
      <c r="H261" s="293" t="str">
        <f>VLOOKUP($A261,'Privacy Analyst Evaluation'!$A$46:$K$120,8,0)&amp;""</f>
        <v/>
      </c>
      <c r="I261" s="293" t="str">
        <f>VLOOKUP($A261,'Privacy Analyst Evaluation'!$A$46:$K$120,9,0)&amp;""</f>
        <v/>
      </c>
      <c r="J261" s="293" t="str">
        <f>VLOOKUP($A261,'Privacy Analyst Evaluation'!$A$46:$K$120,10,0)&amp;""</f>
        <v/>
      </c>
      <c r="K261" s="293">
        <f t="shared" si="58"/>
        <v>10</v>
      </c>
      <c r="L261" s="263" t="str">
        <f>IF($E261="Not Scored", "N/A",IF(AND($D261='Auto Responses'!$J$27,$H261=""),"N/A",IF(AND($D261='Auto Responses'!$J$27,$H261='Auto Responses'!$J$7),1,IF(AND($D261='Auto Responses'!$J$27,$H261='Auto Responses'!$J$8),0,IF(OR(AND($F261=$G261,$H261=""),$H261='Auto Responses'!$J$7),1,0)))))</f>
        <v>N/A</v>
      </c>
      <c r="M261" s="293" t="str">
        <f>VLOOKUP($A261,'Privacy Analyst Evaluation'!$A$46:$K$120,11,0)&amp;""</f>
        <v>FALSE</v>
      </c>
      <c r="N261" s="293">
        <f t="shared" si="59"/>
        <v>0</v>
      </c>
      <c r="O261" s="263" t="str">
        <f t="shared" si="56"/>
        <v>N/A</v>
      </c>
      <c r="P261" s="263" t="str">
        <f t="shared" si="60"/>
        <v>N/A</v>
      </c>
      <c r="Q261" s="263">
        <f t="shared" si="61"/>
        <v>0</v>
      </c>
      <c r="R261" s="263">
        <f t="shared" si="65"/>
        <v>0</v>
      </c>
      <c r="S261" s="263">
        <f t="shared" si="62"/>
        <v>0</v>
      </c>
      <c r="T261" s="263">
        <f t="shared" si="63"/>
        <v>0</v>
      </c>
      <c r="U261" s="263">
        <f t="shared" si="66"/>
        <v>67</v>
      </c>
      <c r="V261" s="263">
        <f t="shared" si="64"/>
        <v>0</v>
      </c>
    </row>
    <row r="262" spans="1:22" ht="56.95" customHeight="1" x14ac:dyDescent="0.25">
      <c r="A262" s="293" t="str">
        <f>Questions!$A262</f>
        <v>PRPO-01</v>
      </c>
      <c r="B262" s="293" t="str">
        <f t="shared" si="57"/>
        <v>PRPO</v>
      </c>
      <c r="C262" s="293" t="str">
        <f>VLOOKUP($A262,Questions!$A$3:$L$333,2,0)&amp;""</f>
        <v>Do you have a documented privacy management process?</v>
      </c>
      <c r="D262" s="293" t="str">
        <f>VLOOKUP($A262,Questions!$A$3:$L$333,11,0)&amp;""</f>
        <v/>
      </c>
      <c r="E262" s="293" t="str">
        <f>VLOOKUP($A262,Questions!$A$3:$L$333,12,0)&amp;""</f>
        <v>Privacy</v>
      </c>
      <c r="F262" s="293" t="str">
        <f>VLOOKUP($A262,'Privacy Analyst Evaluation'!$A$46:$K$120,3,0)&amp;""</f>
        <v>Yes</v>
      </c>
      <c r="G262" s="293" t="str">
        <f>VLOOKUP($A262,'Privacy Analyst Evaluation'!$A$46:$K$120,7,0)&amp;""</f>
        <v>Yes</v>
      </c>
      <c r="H262" s="293" t="str">
        <f>VLOOKUP($A262,'Privacy Analyst Evaluation'!$A$46:$K$120,8,0)&amp;""</f>
        <v/>
      </c>
      <c r="I262" s="293" t="str">
        <f>VLOOKUP($A262,'Privacy Analyst Evaluation'!$A$46:$K$120,9,0)&amp;""</f>
        <v>Minor Importance</v>
      </c>
      <c r="J262" s="293" t="str">
        <f>VLOOKUP($A262,'Privacy Analyst Evaluation'!$A$46:$K$120,10,0)&amp;""</f>
        <v/>
      </c>
      <c r="K262" s="293">
        <f t="shared" si="58"/>
        <v>5</v>
      </c>
      <c r="L262" s="263">
        <f>IF($E262="Not Scored", "N/A",IF(AND($D262='Auto Responses'!$J$27,$H262=""),"N/A",IF(AND($D262='Auto Responses'!$J$27,$H262='Auto Responses'!$J$7),1,IF(AND($D262='Auto Responses'!$J$27,$H262='Auto Responses'!$J$8),0,IF(OR(AND($F262=$G262,$H262=""),$H262='Auto Responses'!$J$7),1,0)))))</f>
        <v>1</v>
      </c>
      <c r="M262" s="293" t="str">
        <f>VLOOKUP($A262,'Privacy Analyst Evaluation'!$A$46:$K$120,11,0)&amp;""</f>
        <v>FALSE</v>
      </c>
      <c r="N262" s="293">
        <f t="shared" si="59"/>
        <v>0</v>
      </c>
      <c r="O262" s="263">
        <f t="shared" si="56"/>
        <v>5</v>
      </c>
      <c r="P262" s="263">
        <f t="shared" si="60"/>
        <v>5</v>
      </c>
      <c r="Q262" s="263">
        <f t="shared" si="61"/>
        <v>0</v>
      </c>
      <c r="R262" s="263">
        <f t="shared" si="65"/>
        <v>0</v>
      </c>
      <c r="S262" s="263">
        <f t="shared" si="62"/>
        <v>0</v>
      </c>
      <c r="T262" s="263">
        <f t="shared" si="63"/>
        <v>0</v>
      </c>
      <c r="U262" s="263">
        <f t="shared" si="66"/>
        <v>67</v>
      </c>
      <c r="V262" s="263">
        <f t="shared" si="64"/>
        <v>0</v>
      </c>
    </row>
    <row r="263" spans="1:22" ht="56.95" customHeight="1" x14ac:dyDescent="0.25">
      <c r="A263" s="293" t="str">
        <f>Questions!$A263</f>
        <v>PRPO-02</v>
      </c>
      <c r="B263" s="293" t="str">
        <f t="shared" si="57"/>
        <v>PRPO</v>
      </c>
      <c r="C263" s="293" t="str">
        <f>VLOOKUP($A263,Questions!$A$3:$L$333,2,0)&amp;""</f>
        <v>Are privacy principles designed into the product lifecycle (i.e., privacy-by-design)?</v>
      </c>
      <c r="D263" s="293" t="str">
        <f>VLOOKUP($A263,Questions!$A$3:$L$333,11,0)&amp;""</f>
        <v/>
      </c>
      <c r="E263" s="293" t="str">
        <f>VLOOKUP($A263,Questions!$A$3:$L$333,12,0)&amp;""</f>
        <v>Privacy</v>
      </c>
      <c r="F263" s="293" t="str">
        <f>VLOOKUP($A263,'Privacy Analyst Evaluation'!$A$46:$K$120,3,0)&amp;""</f>
        <v>Yes</v>
      </c>
      <c r="G263" s="293" t="str">
        <f>VLOOKUP($A263,'Privacy Analyst Evaluation'!$A$46:$K$120,7,0)&amp;""</f>
        <v>Yes</v>
      </c>
      <c r="H263" s="293" t="str">
        <f>VLOOKUP($A263,'Privacy Analyst Evaluation'!$A$46:$K$120,8,0)&amp;""</f>
        <v/>
      </c>
      <c r="I263" s="293" t="str">
        <f>VLOOKUP($A263,'Privacy Analyst Evaluation'!$A$46:$K$120,9,0)&amp;""</f>
        <v>Minor Importance</v>
      </c>
      <c r="J263" s="293" t="str">
        <f>VLOOKUP($A263,'Privacy Analyst Evaluation'!$A$46:$K$120,10,0)&amp;""</f>
        <v/>
      </c>
      <c r="K263" s="293">
        <f t="shared" si="58"/>
        <v>5</v>
      </c>
      <c r="L263" s="263">
        <f>IF($E263="Not Scored", "N/A",IF(AND($D263='Auto Responses'!$J$27,$H263=""),"N/A",IF(AND($D263='Auto Responses'!$J$27,$H263='Auto Responses'!$J$7),1,IF(AND($D263='Auto Responses'!$J$27,$H263='Auto Responses'!$J$8),0,IF(OR(AND($F263=$G263,$H263=""),$H263='Auto Responses'!$J$7),1,0)))))</f>
        <v>1</v>
      </c>
      <c r="M263" s="293" t="str">
        <f>VLOOKUP($A263,'Privacy Analyst Evaluation'!$A$46:$K$120,11,0)&amp;""</f>
        <v>FALSE</v>
      </c>
      <c r="N263" s="293">
        <f t="shared" si="59"/>
        <v>0</v>
      </c>
      <c r="O263" s="263">
        <f t="shared" si="56"/>
        <v>5</v>
      </c>
      <c r="P263" s="263">
        <f t="shared" si="60"/>
        <v>5</v>
      </c>
      <c r="Q263" s="263">
        <f t="shared" si="61"/>
        <v>0</v>
      </c>
      <c r="R263" s="263">
        <f t="shared" si="65"/>
        <v>0</v>
      </c>
      <c r="S263" s="263">
        <f t="shared" si="62"/>
        <v>0</v>
      </c>
      <c r="T263" s="263">
        <f t="shared" si="63"/>
        <v>0</v>
      </c>
      <c r="U263" s="263">
        <f t="shared" si="66"/>
        <v>67</v>
      </c>
      <c r="V263" s="263">
        <f t="shared" si="64"/>
        <v>0</v>
      </c>
    </row>
    <row r="264" spans="1:22" ht="56.95" customHeight="1" x14ac:dyDescent="0.25">
      <c r="A264" s="293" t="str">
        <f>Questions!$A264</f>
        <v>PRPO-03</v>
      </c>
      <c r="B264" s="293" t="str">
        <f t="shared" si="57"/>
        <v>PRPO</v>
      </c>
      <c r="C264" s="293" t="str">
        <f>VLOOKUP($A264,Questions!$A$3:$L$333,2,0)&amp;""</f>
        <v>Will you comply with applicable breach notification laws?</v>
      </c>
      <c r="D264" s="293" t="str">
        <f>VLOOKUP($A264,Questions!$A$3:$L$333,11,0)&amp;""</f>
        <v/>
      </c>
      <c r="E264" s="293" t="str">
        <f>VLOOKUP($A264,Questions!$A$3:$L$333,12,0)&amp;""</f>
        <v>Privacy</v>
      </c>
      <c r="F264" s="293" t="str">
        <f>VLOOKUP($A264,'Privacy Analyst Evaluation'!$A$46:$K$120,3,0)&amp;""</f>
        <v>Yes</v>
      </c>
      <c r="G264" s="293" t="str">
        <f>VLOOKUP($A264,'Privacy Analyst Evaluation'!$A$46:$K$120,7,0)&amp;""</f>
        <v>Yes</v>
      </c>
      <c r="H264" s="293" t="str">
        <f>VLOOKUP($A264,'Privacy Analyst Evaluation'!$A$46:$K$120,8,0)&amp;""</f>
        <v/>
      </c>
      <c r="I264" s="293" t="str">
        <f>VLOOKUP($A264,'Privacy Analyst Evaluation'!$A$46:$K$120,9,0)&amp;""</f>
        <v>Standard Importance</v>
      </c>
      <c r="J264" s="293" t="str">
        <f>VLOOKUP($A264,'Privacy Analyst Evaluation'!$A$46:$K$120,10,0)&amp;""</f>
        <v/>
      </c>
      <c r="K264" s="293">
        <f t="shared" si="58"/>
        <v>10</v>
      </c>
      <c r="L264" s="263">
        <f>IF($E264="Not Scored", "N/A",IF(AND($D264='Auto Responses'!$J$27,$H264=""),"N/A",IF(AND($D264='Auto Responses'!$J$27,$H264='Auto Responses'!$J$7),1,IF(AND($D264='Auto Responses'!$J$27,$H264='Auto Responses'!$J$8),0,IF(OR(AND($F264=$G264,$H264=""),$H264='Auto Responses'!$J$7),1,0)))))</f>
        <v>1</v>
      </c>
      <c r="M264" s="293" t="str">
        <f>VLOOKUP($A264,'Privacy Analyst Evaluation'!$A$46:$K$120,11,0)&amp;""</f>
        <v>FALSE</v>
      </c>
      <c r="N264" s="293">
        <f t="shared" si="59"/>
        <v>0</v>
      </c>
      <c r="O264" s="263">
        <f t="shared" si="56"/>
        <v>10</v>
      </c>
      <c r="P264" s="263">
        <f t="shared" si="60"/>
        <v>10</v>
      </c>
      <c r="Q264" s="263">
        <f t="shared" si="61"/>
        <v>0</v>
      </c>
      <c r="R264" s="263">
        <f t="shared" si="65"/>
        <v>0</v>
      </c>
      <c r="S264" s="263">
        <f t="shared" si="62"/>
        <v>0</v>
      </c>
      <c r="T264" s="263">
        <f t="shared" si="63"/>
        <v>0</v>
      </c>
      <c r="U264" s="263">
        <f t="shared" si="66"/>
        <v>67</v>
      </c>
      <c r="V264" s="263">
        <f t="shared" si="64"/>
        <v>0</v>
      </c>
    </row>
    <row r="265" spans="1:22" ht="56.95" customHeight="1" x14ac:dyDescent="0.25">
      <c r="A265" s="293" t="str">
        <f>Questions!$A265</f>
        <v>PRPO-04</v>
      </c>
      <c r="B265" s="293" t="str">
        <f t="shared" si="57"/>
        <v>PRPO</v>
      </c>
      <c r="C265" s="293" t="str">
        <f>VLOOKUP($A265,Questions!$A$3:$L$333,2,0)&amp;""</f>
        <v>Will you comply with the institution's policies regarding user privacy and data protection?</v>
      </c>
      <c r="D265" s="293" t="str">
        <f>VLOOKUP($A265,Questions!$A$3:$L$333,11,0)&amp;""</f>
        <v/>
      </c>
      <c r="E265" s="293" t="str">
        <f>VLOOKUP($A265,Questions!$A$3:$L$333,12,0)&amp;""</f>
        <v>Privacy</v>
      </c>
      <c r="F265" s="293" t="str">
        <f>VLOOKUP($A265,'Privacy Analyst Evaluation'!$A$46:$K$120,3,0)&amp;""</f>
        <v>Yes</v>
      </c>
      <c r="G265" s="293" t="str">
        <f>VLOOKUP($A265,'Privacy Analyst Evaluation'!$A$46:$K$120,7,0)&amp;""</f>
        <v>Yes</v>
      </c>
      <c r="H265" s="293" t="str">
        <f>VLOOKUP($A265,'Privacy Analyst Evaluation'!$A$46:$K$120,8,0)&amp;""</f>
        <v/>
      </c>
      <c r="I265" s="293" t="str">
        <f>VLOOKUP($A265,'Privacy Analyst Evaluation'!$A$46:$K$120,9,0)&amp;""</f>
        <v>Minor Importance</v>
      </c>
      <c r="J265" s="293" t="str">
        <f>VLOOKUP($A265,'Privacy Analyst Evaluation'!$A$46:$K$120,10,0)&amp;""</f>
        <v/>
      </c>
      <c r="K265" s="293">
        <f t="shared" si="58"/>
        <v>5</v>
      </c>
      <c r="L265" s="263">
        <f>IF($E265="Not Scored", "N/A",IF(AND($D265='Auto Responses'!$J$27,$H265=""),"N/A",IF(AND($D265='Auto Responses'!$J$27,$H265='Auto Responses'!$J$7),1,IF(AND($D265='Auto Responses'!$J$27,$H265='Auto Responses'!$J$8),0,IF(OR(AND($F265=$G265,$H265=""),$H265='Auto Responses'!$J$7),1,0)))))</f>
        <v>1</v>
      </c>
      <c r="M265" s="293" t="str">
        <f>VLOOKUP($A265,'Privacy Analyst Evaluation'!$A$46:$K$120,11,0)&amp;""</f>
        <v>FALSE</v>
      </c>
      <c r="N265" s="293">
        <f t="shared" si="59"/>
        <v>0</v>
      </c>
      <c r="O265" s="263">
        <f t="shared" si="56"/>
        <v>5</v>
      </c>
      <c r="P265" s="263">
        <f t="shared" si="60"/>
        <v>5</v>
      </c>
      <c r="Q265" s="263">
        <f t="shared" si="61"/>
        <v>0</v>
      </c>
      <c r="R265" s="263">
        <f t="shared" si="65"/>
        <v>0</v>
      </c>
      <c r="S265" s="263">
        <f t="shared" si="62"/>
        <v>0</v>
      </c>
      <c r="T265" s="263">
        <f t="shared" si="63"/>
        <v>0</v>
      </c>
      <c r="U265" s="263">
        <f t="shared" si="66"/>
        <v>67</v>
      </c>
      <c r="V265" s="263">
        <f t="shared" si="64"/>
        <v>0</v>
      </c>
    </row>
    <row r="266" spans="1:22" ht="56.95" customHeight="1" x14ac:dyDescent="0.25">
      <c r="A266" s="293" t="str">
        <f>Questions!$A266</f>
        <v>PRPO-05</v>
      </c>
      <c r="B266" s="293" t="str">
        <f t="shared" si="57"/>
        <v>PRPO</v>
      </c>
      <c r="C266" s="293" t="str">
        <f>VLOOKUP($A266,Questions!$A$3:$L$333,2,0)&amp;""</f>
        <v>Is your company subject to the laws and regulations of the institution's geographic region?</v>
      </c>
      <c r="D266" s="293" t="str">
        <f>VLOOKUP($A266,Questions!$A$3:$L$333,11,0)&amp;""</f>
        <v/>
      </c>
      <c r="E266" s="293" t="str">
        <f>VLOOKUP($A266,Questions!$A$3:$L$333,12,0)&amp;""</f>
        <v>Privacy</v>
      </c>
      <c r="F266" s="293" t="str">
        <f>VLOOKUP($A266,'Privacy Analyst Evaluation'!$A$46:$K$120,3,0)&amp;""</f>
        <v>Yes</v>
      </c>
      <c r="G266" s="293" t="str">
        <f>VLOOKUP($A266,'Privacy Analyst Evaluation'!$A$46:$K$120,7,0)&amp;""</f>
        <v>Yes</v>
      </c>
      <c r="H266" s="293" t="str">
        <f>VLOOKUP($A266,'Privacy Analyst Evaluation'!$A$46:$K$120,8,0)&amp;""</f>
        <v/>
      </c>
      <c r="I266" s="293" t="str">
        <f>VLOOKUP($A266,'Privacy Analyst Evaluation'!$A$46:$K$120,9,0)&amp;""</f>
        <v>Minor Importance</v>
      </c>
      <c r="J266" s="293" t="str">
        <f>VLOOKUP($A266,'Privacy Analyst Evaluation'!$A$46:$K$120,10,0)&amp;""</f>
        <v/>
      </c>
      <c r="K266" s="293">
        <f t="shared" si="58"/>
        <v>5</v>
      </c>
      <c r="L266" s="263">
        <f>IF($E266="Not Scored", "N/A",IF(AND($D266='Auto Responses'!$J$27,$H266=""),"N/A",IF(AND($D266='Auto Responses'!$J$27,$H266='Auto Responses'!$J$7),1,IF(AND($D266='Auto Responses'!$J$27,$H266='Auto Responses'!$J$8),0,IF(OR(AND($F266=$G266,$H266=""),$H266='Auto Responses'!$J$7),1,0)))))</f>
        <v>1</v>
      </c>
      <c r="M266" s="293" t="str">
        <f>VLOOKUP($A266,'Privacy Analyst Evaluation'!$A$46:$K$120,11,0)&amp;""</f>
        <v>FALSE</v>
      </c>
      <c r="N266" s="293">
        <f t="shared" si="59"/>
        <v>0</v>
      </c>
      <c r="O266" s="263">
        <f t="shared" si="56"/>
        <v>5</v>
      </c>
      <c r="P266" s="263">
        <f t="shared" si="60"/>
        <v>5</v>
      </c>
      <c r="Q266" s="263">
        <f t="shared" si="61"/>
        <v>0</v>
      </c>
      <c r="R266" s="263">
        <f t="shared" si="65"/>
        <v>0</v>
      </c>
      <c r="S266" s="263">
        <f t="shared" si="62"/>
        <v>0</v>
      </c>
      <c r="T266" s="263">
        <f t="shared" si="63"/>
        <v>0</v>
      </c>
      <c r="U266" s="263">
        <f t="shared" si="66"/>
        <v>67</v>
      </c>
      <c r="V266" s="263">
        <f t="shared" si="64"/>
        <v>0</v>
      </c>
    </row>
    <row r="267" spans="1:22" ht="56.95" customHeight="1" x14ac:dyDescent="0.25">
      <c r="A267" s="293" t="str">
        <f>Questions!$A267</f>
        <v>PRPO-06</v>
      </c>
      <c r="B267" s="293" t="str">
        <f t="shared" si="57"/>
        <v>PRPO</v>
      </c>
      <c r="C267" s="293" t="str">
        <f>VLOOKUP($A267,Questions!$A$3:$L$333,2,0)&amp;""</f>
        <v>Do you have a privacy awareness/training program?*</v>
      </c>
      <c r="D267" s="293" t="str">
        <f>VLOOKUP($A267,Questions!$A$3:$L$333,11,0)&amp;""</f>
        <v/>
      </c>
      <c r="E267" s="293" t="str">
        <f>VLOOKUP($A267,Questions!$A$3:$L$333,12,0)&amp;""</f>
        <v>Privacy</v>
      </c>
      <c r="F267" s="293" t="str">
        <f>VLOOKUP($A267,'Privacy Analyst Evaluation'!$A$46:$K$120,3,0)&amp;""</f>
        <v>Yes</v>
      </c>
      <c r="G267" s="293" t="str">
        <f>VLOOKUP($A267,'Privacy Analyst Evaluation'!$A$46:$K$120,7,0)&amp;""</f>
        <v>Yes</v>
      </c>
      <c r="H267" s="293" t="str">
        <f>VLOOKUP($A267,'Privacy Analyst Evaluation'!$A$46:$K$120,8,0)&amp;""</f>
        <v/>
      </c>
      <c r="I267" s="293" t="str">
        <f>VLOOKUP($A267,'Privacy Analyst Evaluation'!$A$46:$K$120,9,0)&amp;""</f>
        <v>Critical Importance</v>
      </c>
      <c r="J267" s="293" t="str">
        <f>VLOOKUP($A267,'Privacy Analyst Evaluation'!$A$46:$K$120,10,0)&amp;""</f>
        <v/>
      </c>
      <c r="K267" s="293">
        <f t="shared" si="58"/>
        <v>20</v>
      </c>
      <c r="L267" s="263">
        <f>IF($E267="Not Scored", "N/A",IF(AND($D267='Auto Responses'!$J$27,$H267=""),"N/A",IF(AND($D267='Auto Responses'!$J$27,$H267='Auto Responses'!$J$7),1,IF(AND($D267='Auto Responses'!$J$27,$H267='Auto Responses'!$J$8),0,IF(OR(AND($F267=$G267,$H267=""),$H267='Auto Responses'!$J$7),1,0)))))</f>
        <v>1</v>
      </c>
      <c r="M267" s="293" t="str">
        <f>VLOOKUP($A267,'Privacy Analyst Evaluation'!$A$46:$K$120,11,0)&amp;""</f>
        <v>FALSE</v>
      </c>
      <c r="N267" s="293">
        <f t="shared" si="59"/>
        <v>1</v>
      </c>
      <c r="O267" s="263">
        <f t="shared" si="56"/>
        <v>20</v>
      </c>
      <c r="P267" s="263">
        <f t="shared" si="60"/>
        <v>20</v>
      </c>
      <c r="Q267" s="263">
        <f t="shared" si="61"/>
        <v>0</v>
      </c>
      <c r="R267" s="263">
        <f t="shared" si="65"/>
        <v>0</v>
      </c>
      <c r="S267" s="263">
        <f t="shared" si="62"/>
        <v>0</v>
      </c>
      <c r="T267" s="263">
        <f t="shared" si="63"/>
        <v>1</v>
      </c>
      <c r="U267" s="263">
        <f t="shared" si="66"/>
        <v>68</v>
      </c>
      <c r="V267" s="263">
        <f t="shared" si="64"/>
        <v>68</v>
      </c>
    </row>
    <row r="268" spans="1:22" ht="56.95" customHeight="1" x14ac:dyDescent="0.25">
      <c r="A268" s="293" t="str">
        <f>Questions!$A268</f>
        <v>PRPO-07</v>
      </c>
      <c r="B268" s="293" t="str">
        <f t="shared" si="57"/>
        <v>PRPO</v>
      </c>
      <c r="C268" s="293" t="str">
        <f>VLOOKUP($A268,Questions!$A$3:$L$333,2,0)&amp;""</f>
        <v>Is privacy awareness training mandatory for all employees?</v>
      </c>
      <c r="D268" s="293" t="str">
        <f>VLOOKUP($A268,Questions!$A$3:$L$333,11,0)&amp;""</f>
        <v/>
      </c>
      <c r="E268" s="293" t="str">
        <f>VLOOKUP($A268,Questions!$A$3:$L$333,12,0)&amp;""</f>
        <v>Privacy</v>
      </c>
      <c r="F268" s="293" t="str">
        <f>VLOOKUP($A268,'Privacy Analyst Evaluation'!$A$46:$K$120,3,0)&amp;""</f>
        <v>Yes</v>
      </c>
      <c r="G268" s="293" t="str">
        <f>VLOOKUP($A268,'Privacy Analyst Evaluation'!$A$46:$K$120,7,0)&amp;""</f>
        <v>Yes</v>
      </c>
      <c r="H268" s="293" t="str">
        <f>VLOOKUP($A268,'Privacy Analyst Evaluation'!$A$46:$K$120,8,0)&amp;""</f>
        <v/>
      </c>
      <c r="I268" s="293" t="str">
        <f>VLOOKUP($A268,'Privacy Analyst Evaluation'!$A$46:$K$120,9,0)&amp;""</f>
        <v>Minor Importance</v>
      </c>
      <c r="J268" s="293" t="str">
        <f>VLOOKUP($A268,'Privacy Analyst Evaluation'!$A$46:$K$120,10,0)&amp;""</f>
        <v/>
      </c>
      <c r="K268" s="293">
        <f t="shared" si="58"/>
        <v>5</v>
      </c>
      <c r="L268" s="263">
        <f>IF($E268="Not Scored", "N/A",IF(AND($D268='Auto Responses'!$J$27,$H268=""),"N/A",IF(AND($D268='Auto Responses'!$J$27,$H268='Auto Responses'!$J$7),1,IF(AND($D268='Auto Responses'!$J$27,$H268='Auto Responses'!$J$8),0,IF(OR(AND($F268=$G268,$H268=""),$H268='Auto Responses'!$J$7),1,0)))))</f>
        <v>1</v>
      </c>
      <c r="M268" s="293" t="str">
        <f>VLOOKUP($A268,'Privacy Analyst Evaluation'!$A$46:$K$120,11,0)&amp;""</f>
        <v>FALSE</v>
      </c>
      <c r="N268" s="293">
        <f t="shared" si="59"/>
        <v>0</v>
      </c>
      <c r="O268" s="263">
        <f t="shared" si="56"/>
        <v>5</v>
      </c>
      <c r="P268" s="263">
        <f t="shared" si="60"/>
        <v>5</v>
      </c>
      <c r="Q268" s="263">
        <f t="shared" si="61"/>
        <v>0</v>
      </c>
      <c r="R268" s="263">
        <f t="shared" si="65"/>
        <v>0</v>
      </c>
      <c r="S268" s="263">
        <f t="shared" si="62"/>
        <v>0</v>
      </c>
      <c r="T268" s="263">
        <f t="shared" si="63"/>
        <v>0</v>
      </c>
      <c r="U268" s="263">
        <f t="shared" si="66"/>
        <v>68</v>
      </c>
      <c r="V268" s="263">
        <f t="shared" si="64"/>
        <v>0</v>
      </c>
    </row>
    <row r="269" spans="1:22" ht="56.95" customHeight="1" x14ac:dyDescent="0.25">
      <c r="A269" s="293" t="str">
        <f>Questions!$A269</f>
        <v>PRPO-08</v>
      </c>
      <c r="B269" s="293" t="str">
        <f t="shared" si="57"/>
        <v>PRPO</v>
      </c>
      <c r="C269" s="293" t="str">
        <f>VLOOKUP($A269,Questions!$A$3:$L$333,2,0)&amp;""</f>
        <v>Is AI privacy and ethics awareness/training required for all employees who work with AI?</v>
      </c>
      <c r="D269" s="293" t="str">
        <f>VLOOKUP($A269,Questions!$A$3:$L$333,11,0)&amp;""</f>
        <v/>
      </c>
      <c r="E269" s="293" t="str">
        <f>VLOOKUP($A269,Questions!$A$3:$L$333,12,0)&amp;""</f>
        <v>Privacy</v>
      </c>
      <c r="F269" s="293" t="str">
        <f>VLOOKUP($A269,'Privacy Analyst Evaluation'!$A$46:$K$120,3,0)&amp;""</f>
        <v/>
      </c>
      <c r="G269" s="293" t="str">
        <f>VLOOKUP($A269,'Privacy Analyst Evaluation'!$A$46:$K$120,7,0)&amp;""</f>
        <v>Yes</v>
      </c>
      <c r="H269" s="293" t="str">
        <f>VLOOKUP($A269,'Privacy Analyst Evaluation'!$A$46:$K$120,8,0)&amp;""</f>
        <v/>
      </c>
      <c r="I269" s="293" t="str">
        <f>VLOOKUP($A269,'Privacy Analyst Evaluation'!$A$46:$K$120,9,0)&amp;""</f>
        <v>Minor Importance</v>
      </c>
      <c r="J269" s="293" t="str">
        <f>VLOOKUP($A269,'Privacy Analyst Evaluation'!$A$46:$K$120,10,0)&amp;""</f>
        <v/>
      </c>
      <c r="K269" s="293">
        <f t="shared" si="58"/>
        <v>5</v>
      </c>
      <c r="L269" s="263">
        <f>IF($E269="Not Scored", "N/A",IF(AND($D269='Auto Responses'!$J$27,$H269=""),"N/A",IF(AND($D269='Auto Responses'!$J$27,$H269='Auto Responses'!$J$7),1,IF(AND($D269='Auto Responses'!$J$27,$H269='Auto Responses'!$J$8),0,IF(OR(AND($F269=$G269,$H269=""),$H269='Auto Responses'!$J$7),1,0)))))</f>
        <v>0</v>
      </c>
      <c r="M269" s="293" t="str">
        <f>VLOOKUP($A269,'Privacy Analyst Evaluation'!$A$46:$K$120,11,0)&amp;""</f>
        <v>FALSE</v>
      </c>
      <c r="N269" s="293">
        <f t="shared" si="59"/>
        <v>0</v>
      </c>
      <c r="O269" s="263">
        <f t="shared" si="56"/>
        <v>5</v>
      </c>
      <c r="P269" s="263">
        <f t="shared" si="60"/>
        <v>0</v>
      </c>
      <c r="Q269" s="263">
        <f t="shared" si="61"/>
        <v>0</v>
      </c>
      <c r="R269" s="263">
        <f t="shared" si="65"/>
        <v>0</v>
      </c>
      <c r="S269" s="263">
        <f t="shared" si="62"/>
        <v>0</v>
      </c>
      <c r="T269" s="263">
        <f t="shared" si="63"/>
        <v>0</v>
      </c>
      <c r="U269" s="263">
        <f t="shared" si="66"/>
        <v>68</v>
      </c>
      <c r="V269" s="263">
        <f t="shared" si="64"/>
        <v>0</v>
      </c>
    </row>
    <row r="270" spans="1:22" ht="56.95" customHeight="1" x14ac:dyDescent="0.25">
      <c r="A270" s="293" t="str">
        <f>Questions!$A270</f>
        <v>PRPO-09</v>
      </c>
      <c r="B270" s="293" t="str">
        <f t="shared" si="57"/>
        <v>PRPO</v>
      </c>
      <c r="C270" s="293" t="str">
        <f>VLOOKUP($A270,Questions!$A$3:$L$333,2,0)&amp;""</f>
        <v>Do you have any decision-making processes that are completely automated (i.e., there is no human involvement)?</v>
      </c>
      <c r="D270" s="293" t="str">
        <f>VLOOKUP($A270,Questions!$A$3:$L$333,11,0)&amp;""</f>
        <v/>
      </c>
      <c r="E270" s="293" t="str">
        <f>VLOOKUP($A270,Questions!$A$3:$L$333,12,0)&amp;""</f>
        <v>Privacy</v>
      </c>
      <c r="F270" s="293" t="str">
        <f>VLOOKUP($A270,'Privacy Analyst Evaluation'!$A$46:$K$120,3,0)&amp;""</f>
        <v>No</v>
      </c>
      <c r="G270" s="293" t="str">
        <f>VLOOKUP($A270,'Privacy Analyst Evaluation'!$A$46:$K$120,7,0)&amp;""</f>
        <v>No</v>
      </c>
      <c r="H270" s="293" t="str">
        <f>VLOOKUP($A270,'Privacy Analyst Evaluation'!$A$46:$K$120,8,0)&amp;""</f>
        <v/>
      </c>
      <c r="I270" s="293" t="str">
        <f>VLOOKUP($A270,'Privacy Analyst Evaluation'!$A$46:$K$120,9,0)&amp;""</f>
        <v>Minor Importance</v>
      </c>
      <c r="J270" s="293" t="str">
        <f>VLOOKUP($A270,'Privacy Analyst Evaluation'!$A$46:$K$120,10,0)&amp;""</f>
        <v/>
      </c>
      <c r="K270" s="293">
        <f t="shared" si="58"/>
        <v>5</v>
      </c>
      <c r="L270" s="263">
        <f>IF($E270="Not Scored", "N/A",IF(AND($D270='Auto Responses'!$J$27,$H270=""),"N/A",IF(AND($D270='Auto Responses'!$J$27,$H270='Auto Responses'!$J$7),1,IF(AND($D270='Auto Responses'!$J$27,$H270='Auto Responses'!$J$8),0,IF(OR(AND($F270=$G270,$H270=""),$H270='Auto Responses'!$J$7),1,0)))))</f>
        <v>1</v>
      </c>
      <c r="M270" s="293" t="str">
        <f>VLOOKUP($A270,'Privacy Analyst Evaluation'!$A$46:$K$120,11,0)&amp;""</f>
        <v>FALSE</v>
      </c>
      <c r="N270" s="293">
        <f t="shared" si="59"/>
        <v>0</v>
      </c>
      <c r="O270" s="263">
        <f t="shared" si="56"/>
        <v>5</v>
      </c>
      <c r="P270" s="263">
        <f t="shared" si="60"/>
        <v>5</v>
      </c>
      <c r="Q270" s="263">
        <f t="shared" si="61"/>
        <v>0</v>
      </c>
      <c r="R270" s="263">
        <f t="shared" si="65"/>
        <v>0</v>
      </c>
      <c r="S270" s="263">
        <f t="shared" si="62"/>
        <v>0</v>
      </c>
      <c r="T270" s="263">
        <f t="shared" si="63"/>
        <v>0</v>
      </c>
      <c r="U270" s="263">
        <f t="shared" si="66"/>
        <v>68</v>
      </c>
      <c r="V270" s="263">
        <f t="shared" si="64"/>
        <v>0</v>
      </c>
    </row>
    <row r="271" spans="1:22" ht="56.95" customHeight="1" x14ac:dyDescent="0.25">
      <c r="A271" s="293" t="str">
        <f>Questions!$A271</f>
        <v>PRPO-10</v>
      </c>
      <c r="B271" s="293" t="str">
        <f t="shared" si="57"/>
        <v>PRPO</v>
      </c>
      <c r="C271" s="293" t="str">
        <f>VLOOKUP($A271,Questions!$A$3:$L$333,2,0)&amp;""</f>
        <v>Do you have a documented process for managing automated processing, including validations, monitoring, and data subject requests?</v>
      </c>
      <c r="D271" s="293" t="str">
        <f>VLOOKUP($A271,Questions!$A$3:$L$333,11,0)&amp;""</f>
        <v/>
      </c>
      <c r="E271" s="293" t="str">
        <f>VLOOKUP($A271,Questions!$A$3:$L$333,12,0)&amp;""</f>
        <v>Privacy</v>
      </c>
      <c r="F271" s="293" t="str">
        <f>VLOOKUP($A271,'Privacy Analyst Evaluation'!$A$46:$K$120,3,0)&amp;""</f>
        <v>Yes</v>
      </c>
      <c r="G271" s="293" t="str">
        <f>VLOOKUP($A271,'Privacy Analyst Evaluation'!$A$46:$K$120,7,0)&amp;""</f>
        <v>Yes</v>
      </c>
      <c r="H271" s="293" t="str">
        <f>VLOOKUP($A271,'Privacy Analyst Evaluation'!$A$46:$K$120,8,0)&amp;""</f>
        <v/>
      </c>
      <c r="I271" s="293" t="str">
        <f>VLOOKUP($A271,'Privacy Analyst Evaluation'!$A$46:$K$120,9,0)&amp;""</f>
        <v>Minor Importance</v>
      </c>
      <c r="J271" s="293" t="str">
        <f>VLOOKUP($A271,'Privacy Analyst Evaluation'!$A$46:$K$120,10,0)&amp;""</f>
        <v/>
      </c>
      <c r="K271" s="293">
        <f t="shared" si="58"/>
        <v>5</v>
      </c>
      <c r="L271" s="263">
        <f>IF($E271="Not Scored", "N/A",IF(AND($D271='Auto Responses'!$J$27,$H271=""),"N/A",IF(AND($D271='Auto Responses'!$J$27,$H271='Auto Responses'!$J$7),1,IF(AND($D271='Auto Responses'!$J$27,$H271='Auto Responses'!$J$8),0,IF(OR(AND($F271=$G271,$H271=""),$H271='Auto Responses'!$J$7),1,0)))))</f>
        <v>1</v>
      </c>
      <c r="M271" s="293" t="str">
        <f>VLOOKUP($A271,'Privacy Analyst Evaluation'!$A$46:$K$120,11,0)&amp;""</f>
        <v>FALSE</v>
      </c>
      <c r="N271" s="293">
        <f t="shared" si="59"/>
        <v>0</v>
      </c>
      <c r="O271" s="263">
        <f t="shared" si="56"/>
        <v>5</v>
      </c>
      <c r="P271" s="263">
        <f t="shared" si="60"/>
        <v>5</v>
      </c>
      <c r="Q271" s="263">
        <f t="shared" si="61"/>
        <v>0</v>
      </c>
      <c r="R271" s="263">
        <f t="shared" si="65"/>
        <v>0</v>
      </c>
      <c r="S271" s="263">
        <f t="shared" si="62"/>
        <v>0</v>
      </c>
      <c r="T271" s="263">
        <f t="shared" si="63"/>
        <v>0</v>
      </c>
      <c r="U271" s="263">
        <f t="shared" si="66"/>
        <v>68</v>
      </c>
      <c r="V271" s="263">
        <f t="shared" si="64"/>
        <v>0</v>
      </c>
    </row>
    <row r="272" spans="1:22" ht="56.95" customHeight="1" x14ac:dyDescent="0.25">
      <c r="A272" s="293" t="str">
        <f>Questions!$A272</f>
        <v>PRPO-11</v>
      </c>
      <c r="B272" s="293" t="str">
        <f t="shared" si="57"/>
        <v>PRPO</v>
      </c>
      <c r="C272" s="293" t="str">
        <f>VLOOKUP($A272,Questions!$A$3:$L$333,2,0)&amp;""</f>
        <v>Do you have a documented policy for sharing information with law enforcement?</v>
      </c>
      <c r="D272" s="293" t="str">
        <f>VLOOKUP($A272,Questions!$A$3:$L$333,11,0)&amp;""</f>
        <v/>
      </c>
      <c r="E272" s="293" t="str">
        <f>VLOOKUP($A272,Questions!$A$3:$L$333,12,0)&amp;""</f>
        <v>Privacy</v>
      </c>
      <c r="F272" s="293" t="str">
        <f>VLOOKUP($A272,'Privacy Analyst Evaluation'!$A$46:$K$120,3,0)&amp;""</f>
        <v>Yes</v>
      </c>
      <c r="G272" s="293" t="str">
        <f>VLOOKUP($A272,'Privacy Analyst Evaluation'!$A$46:$K$120,7,0)&amp;""</f>
        <v>Yes</v>
      </c>
      <c r="H272" s="293" t="str">
        <f>VLOOKUP($A272,'Privacy Analyst Evaluation'!$A$46:$K$120,8,0)&amp;""</f>
        <v/>
      </c>
      <c r="I272" s="293" t="str">
        <f>VLOOKUP($A272,'Privacy Analyst Evaluation'!$A$46:$K$120,9,0)&amp;""</f>
        <v>Minor Importance</v>
      </c>
      <c r="J272" s="293" t="str">
        <f>VLOOKUP($A272,'Privacy Analyst Evaluation'!$A$46:$K$120,10,0)&amp;""</f>
        <v/>
      </c>
      <c r="K272" s="293">
        <f t="shared" si="58"/>
        <v>5</v>
      </c>
      <c r="L272" s="263">
        <f>IF($E272="Not Scored", "N/A",IF(AND($D272='Auto Responses'!$J$27,$H272=""),"N/A",IF(AND($D272='Auto Responses'!$J$27,$H272='Auto Responses'!$J$7),1,IF(AND($D272='Auto Responses'!$J$27,$H272='Auto Responses'!$J$8),0,IF(OR(AND($F272=$G272,$H272=""),$H272='Auto Responses'!$J$7),1,0)))))</f>
        <v>1</v>
      </c>
      <c r="M272" s="293" t="str">
        <f>VLOOKUP($A272,'Privacy Analyst Evaluation'!$A$46:$K$120,11,0)&amp;""</f>
        <v>FALSE</v>
      </c>
      <c r="N272" s="293">
        <f t="shared" si="59"/>
        <v>0</v>
      </c>
      <c r="O272" s="263">
        <f t="shared" si="56"/>
        <v>5</v>
      </c>
      <c r="P272" s="263">
        <f t="shared" si="60"/>
        <v>5</v>
      </c>
      <c r="Q272" s="263">
        <f t="shared" si="61"/>
        <v>0</v>
      </c>
      <c r="R272" s="263">
        <f t="shared" si="65"/>
        <v>0</v>
      </c>
      <c r="S272" s="263">
        <f t="shared" si="62"/>
        <v>0</v>
      </c>
      <c r="T272" s="263">
        <f t="shared" si="63"/>
        <v>0</v>
      </c>
      <c r="U272" s="263">
        <f t="shared" si="66"/>
        <v>68</v>
      </c>
      <c r="V272" s="263">
        <f t="shared" si="64"/>
        <v>0</v>
      </c>
    </row>
    <row r="273" spans="1:22" ht="56.95" customHeight="1" x14ac:dyDescent="0.25">
      <c r="A273" s="293" t="str">
        <f>Questions!$A273</f>
        <v>PRPO-12</v>
      </c>
      <c r="B273" s="293" t="str">
        <f t="shared" si="57"/>
        <v>PRPO</v>
      </c>
      <c r="C273" s="293" t="str">
        <f>VLOOKUP($A273,Questions!$A$3:$L$333,2,0)&amp;""</f>
        <v>Do you share any institutional data with law enforcement without a valid warrant or subpoena?*</v>
      </c>
      <c r="D273" s="293" t="str">
        <f>VLOOKUP($A273,Questions!$A$3:$L$333,11,0)&amp;""</f>
        <v/>
      </c>
      <c r="E273" s="293" t="str">
        <f>VLOOKUP($A273,Questions!$A$3:$L$333,12,0)&amp;""</f>
        <v>Privacy</v>
      </c>
      <c r="F273" s="293" t="str">
        <f>VLOOKUP($A273,'Privacy Analyst Evaluation'!$A$46:$K$120,3,0)&amp;""</f>
        <v>No</v>
      </c>
      <c r="G273" s="293" t="str">
        <f>VLOOKUP($A273,'Privacy Analyst Evaluation'!$A$46:$K$120,7,0)&amp;""</f>
        <v>No</v>
      </c>
      <c r="H273" s="293" t="str">
        <f>VLOOKUP($A273,'Privacy Analyst Evaluation'!$A$46:$K$120,8,0)&amp;""</f>
        <v/>
      </c>
      <c r="I273" s="293" t="str">
        <f>VLOOKUP($A273,'Privacy Analyst Evaluation'!$A$46:$K$120,9,0)&amp;""</f>
        <v>Critical Importance</v>
      </c>
      <c r="J273" s="293" t="str">
        <f>VLOOKUP($A273,'Privacy Analyst Evaluation'!$A$46:$K$120,10,0)&amp;""</f>
        <v/>
      </c>
      <c r="K273" s="293">
        <f t="shared" si="58"/>
        <v>20</v>
      </c>
      <c r="L273" s="263">
        <f>IF($E273="Not Scored", "N/A",IF(AND($D273='Auto Responses'!$J$27,$H273=""),"N/A",IF(AND($D273='Auto Responses'!$J$27,$H273='Auto Responses'!$J$7),1,IF(AND($D273='Auto Responses'!$J$27,$H273='Auto Responses'!$J$8),0,IF(OR(AND($F273=$G273,$H273=""),$H273='Auto Responses'!$J$7),1,0)))))</f>
        <v>1</v>
      </c>
      <c r="M273" s="293" t="str">
        <f>VLOOKUP($A273,'Privacy Analyst Evaluation'!$A$46:$K$120,11,0)&amp;""</f>
        <v>FALSE</v>
      </c>
      <c r="N273" s="293">
        <f t="shared" si="59"/>
        <v>1</v>
      </c>
      <c r="O273" s="263">
        <f t="shared" si="56"/>
        <v>20</v>
      </c>
      <c r="P273" s="263">
        <f t="shared" si="60"/>
        <v>20</v>
      </c>
      <c r="Q273" s="263">
        <f t="shared" si="61"/>
        <v>0</v>
      </c>
      <c r="R273" s="263">
        <f t="shared" si="65"/>
        <v>0</v>
      </c>
      <c r="S273" s="263">
        <f t="shared" si="62"/>
        <v>0</v>
      </c>
      <c r="T273" s="263">
        <f t="shared" si="63"/>
        <v>1</v>
      </c>
      <c r="U273" s="263">
        <f t="shared" si="66"/>
        <v>69</v>
      </c>
      <c r="V273" s="263">
        <f t="shared" si="64"/>
        <v>69</v>
      </c>
    </row>
    <row r="274" spans="1:22" ht="56.95" customHeight="1" x14ac:dyDescent="0.25">
      <c r="A274" s="293" t="str">
        <f>Questions!$A274</f>
        <v>PRPO-13</v>
      </c>
      <c r="B274" s="293" t="str">
        <f t="shared" si="57"/>
        <v>PRPO</v>
      </c>
      <c r="C274" s="293" t="str">
        <f>VLOOKUP($A274,Questions!$A$3:$L$333,2,0)&amp;""</f>
        <v>Does your incident response team include a privacy analyst/officer?</v>
      </c>
      <c r="D274" s="293" t="str">
        <f>VLOOKUP($A274,Questions!$A$3:$L$333,11,0)&amp;""</f>
        <v/>
      </c>
      <c r="E274" s="293" t="str">
        <f>VLOOKUP($A274,Questions!$A$3:$L$333,12,0)&amp;""</f>
        <v>Privacy</v>
      </c>
      <c r="F274" s="293" t="str">
        <f>VLOOKUP($A274,'Privacy Analyst Evaluation'!$A$46:$K$120,3,0)&amp;""</f>
        <v>Yes</v>
      </c>
      <c r="G274" s="293" t="str">
        <f>VLOOKUP($A274,'Privacy Analyst Evaluation'!$A$46:$K$120,7,0)&amp;""</f>
        <v>Yes</v>
      </c>
      <c r="H274" s="293" t="str">
        <f>VLOOKUP($A274,'Privacy Analyst Evaluation'!$A$46:$K$120,8,0)&amp;""</f>
        <v/>
      </c>
      <c r="I274" s="293" t="str">
        <f>VLOOKUP($A274,'Privacy Analyst Evaluation'!$A$46:$K$120,9,0)&amp;""</f>
        <v>Minor Importance</v>
      </c>
      <c r="J274" s="293" t="str">
        <f>VLOOKUP($A274,'Privacy Analyst Evaluation'!$A$46:$K$120,10,0)&amp;""</f>
        <v/>
      </c>
      <c r="K274" s="293">
        <f t="shared" si="58"/>
        <v>5</v>
      </c>
      <c r="L274" s="263">
        <f>IF($E274="Not Scored", "N/A",IF(AND($D274='Auto Responses'!$J$27,$H274=""),"N/A",IF(AND($D274='Auto Responses'!$J$27,$H274='Auto Responses'!$J$7),1,IF(AND($D274='Auto Responses'!$J$27,$H274='Auto Responses'!$J$8),0,IF(OR(AND($F274=$G274,$H274=""),$H274='Auto Responses'!$J$7),1,0)))))</f>
        <v>1</v>
      </c>
      <c r="M274" s="293" t="str">
        <f>VLOOKUP($A274,'Privacy Analyst Evaluation'!$A$46:$K$120,11,0)&amp;""</f>
        <v>FALSE</v>
      </c>
      <c r="N274" s="293">
        <f t="shared" si="59"/>
        <v>0</v>
      </c>
      <c r="O274" s="263">
        <f t="shared" si="56"/>
        <v>5</v>
      </c>
      <c r="P274" s="263">
        <f t="shared" si="60"/>
        <v>5</v>
      </c>
      <c r="Q274" s="263">
        <f t="shared" si="61"/>
        <v>0</v>
      </c>
      <c r="R274" s="263">
        <f t="shared" si="65"/>
        <v>0</v>
      </c>
      <c r="S274" s="263">
        <f t="shared" si="62"/>
        <v>0</v>
      </c>
      <c r="T274" s="263">
        <f t="shared" si="63"/>
        <v>0</v>
      </c>
      <c r="U274" s="263">
        <f t="shared" si="66"/>
        <v>69</v>
      </c>
      <c r="V274" s="263">
        <f t="shared" si="64"/>
        <v>0</v>
      </c>
    </row>
    <row r="275" spans="1:22" ht="56.95" customHeight="1" x14ac:dyDescent="0.25">
      <c r="A275" s="293" t="str">
        <f>Questions!$A275</f>
        <v>INTL-01</v>
      </c>
      <c r="B275" s="293" t="str">
        <f t="shared" si="57"/>
        <v>INTL</v>
      </c>
      <c r="C275" s="293" t="str">
        <f>VLOOKUP($A275,Questions!$A$3:$L$333,2,0)&amp;""</f>
        <v>Will data be collected from or processed in or stored in the European Economic Area (EEA)?</v>
      </c>
      <c r="D275" s="293" t="str">
        <f>VLOOKUP($A275,Questions!$A$3:$L$333,11,0)&amp;""</f>
        <v/>
      </c>
      <c r="E275" s="293" t="str">
        <f>VLOOKUP($A275,Questions!$A$3:$L$333,12,0)&amp;""</f>
        <v>Privacy</v>
      </c>
      <c r="F275" s="293" t="str">
        <f>VLOOKUP($A275,'Privacy Analyst Evaluation'!$A$46:$K$120,3,0)&amp;""</f>
        <v>No</v>
      </c>
      <c r="G275" s="293" t="str">
        <f>VLOOKUP($A275,'Privacy Analyst Evaluation'!$A$46:$K$120,7,0)&amp;""</f>
        <v>No</v>
      </c>
      <c r="H275" s="293" t="str">
        <f>VLOOKUP($A275,'Privacy Analyst Evaluation'!$A$46:$K$120,8,0)&amp;""</f>
        <v/>
      </c>
      <c r="I275" s="293" t="str">
        <f>VLOOKUP($A275,'Privacy Analyst Evaluation'!$A$46:$K$120,9,0)&amp;""</f>
        <v>Standard Importance</v>
      </c>
      <c r="J275" s="293" t="str">
        <f>VLOOKUP($A275,'Privacy Analyst Evaluation'!$A$46:$K$120,10,0)&amp;""</f>
        <v/>
      </c>
      <c r="K275" s="293">
        <f t="shared" si="58"/>
        <v>10</v>
      </c>
      <c r="L275" s="263">
        <f>IF($E275="Not Scored", "N/A",IF(AND($D275='Auto Responses'!$J$27,$H275=""),"N/A",IF(AND($D275='Auto Responses'!$J$27,$H275='Auto Responses'!$J$7),1,IF(AND($D275='Auto Responses'!$J$27,$H275='Auto Responses'!$J$8),0,IF(OR(AND($F275=$G275,$H275=""),$H275='Auto Responses'!$J$7),1,0)))))</f>
        <v>1</v>
      </c>
      <c r="M275" s="293" t="str">
        <f>VLOOKUP($A275,'Privacy Analyst Evaluation'!$A$46:$K$120,11,0)&amp;""</f>
        <v>FALSE</v>
      </c>
      <c r="N275" s="293">
        <f t="shared" si="59"/>
        <v>0</v>
      </c>
      <c r="O275" s="263">
        <f t="shared" si="56"/>
        <v>10</v>
      </c>
      <c r="P275" s="263">
        <f t="shared" si="60"/>
        <v>10</v>
      </c>
      <c r="Q275" s="263">
        <f t="shared" si="61"/>
        <v>0</v>
      </c>
      <c r="R275" s="263">
        <f t="shared" si="65"/>
        <v>0</v>
      </c>
      <c r="S275" s="263">
        <f t="shared" si="62"/>
        <v>0</v>
      </c>
      <c r="T275" s="263">
        <f t="shared" si="63"/>
        <v>0</v>
      </c>
      <c r="U275" s="263">
        <f t="shared" si="66"/>
        <v>69</v>
      </c>
      <c r="V275" s="263">
        <f t="shared" si="64"/>
        <v>0</v>
      </c>
    </row>
    <row r="276" spans="1:22" ht="56.95" customHeight="1" x14ac:dyDescent="0.25">
      <c r="A276" s="293" t="str">
        <f>Questions!$A276</f>
        <v>INTL-02</v>
      </c>
      <c r="B276" s="293" t="str">
        <f t="shared" si="57"/>
        <v>INTL</v>
      </c>
      <c r="C276" s="293" t="str">
        <f>VLOOKUP($A276,Questions!$A$3:$L$333,2,0)&amp;""</f>
        <v>Do you have a data protection officer (DPO)?</v>
      </c>
      <c r="D276" s="293" t="str">
        <f>VLOOKUP($A276,Questions!$A$3:$L$333,11,0)&amp;""</f>
        <v/>
      </c>
      <c r="E276" s="293" t="str">
        <f>VLOOKUP($A276,Questions!$A$3:$L$333,12,0)&amp;""</f>
        <v>Privacy</v>
      </c>
      <c r="F276" s="293" t="str">
        <f>VLOOKUP($A276,'Privacy Analyst Evaluation'!$A$46:$K$120,3,0)&amp;""</f>
        <v/>
      </c>
      <c r="G276" s="293" t="str">
        <f>VLOOKUP($A276,'Privacy Analyst Evaluation'!$A$46:$K$120,7,0)&amp;""</f>
        <v>Yes</v>
      </c>
      <c r="H276" s="293" t="str">
        <f>VLOOKUP($A276,'Privacy Analyst Evaluation'!$A$46:$K$120,8,0)&amp;""</f>
        <v/>
      </c>
      <c r="I276" s="293" t="str">
        <f>VLOOKUP($A276,'Privacy Analyst Evaluation'!$A$46:$K$120,9,0)&amp;""</f>
        <v>Standard Importance</v>
      </c>
      <c r="J276" s="293" t="str">
        <f>VLOOKUP($A276,'Privacy Analyst Evaluation'!$A$46:$K$120,10,0)&amp;""</f>
        <v/>
      </c>
      <c r="K276" s="293">
        <f t="shared" si="58"/>
        <v>10</v>
      </c>
      <c r="L276" s="263">
        <f>IF($E276="Not Scored", "N/A",IF(AND($D276='Auto Responses'!$J$27,$H276=""),"N/A",IF(AND($D276='Auto Responses'!$J$27,$H276='Auto Responses'!$J$7),1,IF(AND($D276='Auto Responses'!$J$27,$H276='Auto Responses'!$J$8),0,IF(OR(AND($F276=$G276,$H276=""),$H276='Auto Responses'!$J$7),1,0)))))</f>
        <v>0</v>
      </c>
      <c r="M276" s="293" t="str">
        <f>VLOOKUP($A276,'Privacy Analyst Evaluation'!$A$46:$K$120,11,0)&amp;""</f>
        <v>FALSE</v>
      </c>
      <c r="N276" s="293">
        <f t="shared" si="59"/>
        <v>0</v>
      </c>
      <c r="O276" s="263">
        <f t="shared" si="56"/>
        <v>10</v>
      </c>
      <c r="P276" s="263">
        <f t="shared" si="60"/>
        <v>0</v>
      </c>
      <c r="Q276" s="263">
        <f t="shared" si="61"/>
        <v>0</v>
      </c>
      <c r="R276" s="263">
        <f t="shared" si="65"/>
        <v>0</v>
      </c>
      <c r="S276" s="263">
        <f t="shared" si="62"/>
        <v>0</v>
      </c>
      <c r="T276" s="263">
        <f t="shared" si="63"/>
        <v>0</v>
      </c>
      <c r="U276" s="263">
        <f t="shared" si="66"/>
        <v>69</v>
      </c>
      <c r="V276" s="263">
        <f t="shared" si="64"/>
        <v>0</v>
      </c>
    </row>
    <row r="277" spans="1:22" ht="56.95" customHeight="1" x14ac:dyDescent="0.25">
      <c r="A277" s="293" t="str">
        <f>Questions!$A277</f>
        <v>INTL-03</v>
      </c>
      <c r="B277" s="293" t="str">
        <f t="shared" si="57"/>
        <v>INTL</v>
      </c>
      <c r="C277" s="293" t="str">
        <f>VLOOKUP($A277,Questions!$A$3:$L$333,2,0)&amp;""</f>
        <v>Will you sign appropriate GDPR Standard Contractual Clauses (SCCs) with the institution?</v>
      </c>
      <c r="D277" s="293" t="str">
        <f>VLOOKUP($A277,Questions!$A$3:$L$333,11,0)&amp;""</f>
        <v/>
      </c>
      <c r="E277" s="293" t="str">
        <f>VLOOKUP($A277,Questions!$A$3:$L$333,12,0)&amp;""</f>
        <v>Privacy</v>
      </c>
      <c r="F277" s="293" t="str">
        <f>VLOOKUP($A277,'Privacy Analyst Evaluation'!$A$46:$K$120,3,0)&amp;""</f>
        <v>Yes</v>
      </c>
      <c r="G277" s="293" t="str">
        <f>VLOOKUP($A277,'Privacy Analyst Evaluation'!$A$46:$K$120,7,0)&amp;""</f>
        <v>Yes</v>
      </c>
      <c r="H277" s="293" t="str">
        <f>VLOOKUP($A277,'Privacy Analyst Evaluation'!$A$46:$K$120,8,0)&amp;""</f>
        <v/>
      </c>
      <c r="I277" s="293" t="str">
        <f>VLOOKUP($A277,'Privacy Analyst Evaluation'!$A$46:$K$120,9,0)&amp;""</f>
        <v>Standard Importance</v>
      </c>
      <c r="J277" s="293" t="str">
        <f>VLOOKUP($A277,'Privacy Analyst Evaluation'!$A$46:$K$120,10,0)&amp;""</f>
        <v/>
      </c>
      <c r="K277" s="293">
        <f t="shared" si="58"/>
        <v>10</v>
      </c>
      <c r="L277" s="263">
        <f>IF($E277="Not Scored", "N/A",IF(AND($D277='Auto Responses'!$J$27,$H277=""),"N/A",IF(AND($D277='Auto Responses'!$J$27,$H277='Auto Responses'!$J$7),1,IF(AND($D277='Auto Responses'!$J$27,$H277='Auto Responses'!$J$8),0,IF(OR(AND($F277=$G277,$H277=""),$H277='Auto Responses'!$J$7),1,0)))))</f>
        <v>1</v>
      </c>
      <c r="M277" s="293" t="str">
        <f>VLOOKUP($A277,'Privacy Analyst Evaluation'!$A$46:$K$120,11,0)&amp;""</f>
        <v>FALSE</v>
      </c>
      <c r="N277" s="293">
        <f t="shared" si="59"/>
        <v>0</v>
      </c>
      <c r="O277" s="263">
        <f t="shared" si="56"/>
        <v>10</v>
      </c>
      <c r="P277" s="263">
        <f t="shared" si="60"/>
        <v>10</v>
      </c>
      <c r="Q277" s="263">
        <f t="shared" si="61"/>
        <v>0</v>
      </c>
      <c r="R277" s="263">
        <f t="shared" si="65"/>
        <v>0</v>
      </c>
      <c r="S277" s="263">
        <f t="shared" si="62"/>
        <v>0</v>
      </c>
      <c r="T277" s="263">
        <f t="shared" si="63"/>
        <v>0</v>
      </c>
      <c r="U277" s="263">
        <f t="shared" si="66"/>
        <v>69</v>
      </c>
      <c r="V277" s="263">
        <f t="shared" si="64"/>
        <v>0</v>
      </c>
    </row>
    <row r="278" spans="1:22" ht="56.95" customHeight="1" x14ac:dyDescent="0.25">
      <c r="A278" s="293" t="str">
        <f>Questions!$A278</f>
        <v>INTL-04</v>
      </c>
      <c r="B278" s="293" t="str">
        <f t="shared" si="57"/>
        <v>INTL</v>
      </c>
      <c r="C278" s="293" t="str">
        <f>VLOOKUP($A278,Questions!$A$3:$L$333,2,0)&amp;""</f>
        <v>Will data be collected from or processed in or stored in China?</v>
      </c>
      <c r="D278" s="293" t="str">
        <f>VLOOKUP($A278,Questions!$A$3:$L$333,11,0)&amp;""</f>
        <v/>
      </c>
      <c r="E278" s="293" t="str">
        <f>VLOOKUP($A278,Questions!$A$3:$L$333,12,0)&amp;""</f>
        <v>Privacy</v>
      </c>
      <c r="F278" s="293" t="str">
        <f>VLOOKUP($A278,'Privacy Analyst Evaluation'!$A$46:$K$120,3,0)&amp;""</f>
        <v>No</v>
      </c>
      <c r="G278" s="293" t="str">
        <f>VLOOKUP($A278,'Privacy Analyst Evaluation'!$A$46:$K$120,7,0)&amp;""</f>
        <v>No</v>
      </c>
      <c r="H278" s="293" t="str">
        <f>VLOOKUP($A278,'Privacy Analyst Evaluation'!$A$46:$K$120,8,0)&amp;""</f>
        <v/>
      </c>
      <c r="I278" s="293" t="str">
        <f>VLOOKUP($A278,'Privacy Analyst Evaluation'!$A$46:$K$120,9,0)&amp;""</f>
        <v>Standard Importance</v>
      </c>
      <c r="J278" s="293" t="str">
        <f>VLOOKUP($A278,'Privacy Analyst Evaluation'!$A$46:$K$120,10,0)&amp;""</f>
        <v/>
      </c>
      <c r="K278" s="293">
        <f t="shared" si="58"/>
        <v>10</v>
      </c>
      <c r="L278" s="263">
        <f>IF($E278="Not Scored", "N/A",IF(AND($D278='Auto Responses'!$J$27,$H278=""),"N/A",IF(AND($D278='Auto Responses'!$J$27,$H278='Auto Responses'!$J$7),1,IF(AND($D278='Auto Responses'!$J$27,$H278='Auto Responses'!$J$8),0,IF(OR(AND($F278=$G278,$H278=""),$H278='Auto Responses'!$J$7),1,0)))))</f>
        <v>1</v>
      </c>
      <c r="M278" s="293" t="str">
        <f>VLOOKUP($A278,'Privacy Analyst Evaluation'!$A$46:$K$120,11,0)&amp;""</f>
        <v>FALSE</v>
      </c>
      <c r="N278" s="293">
        <f t="shared" si="59"/>
        <v>0</v>
      </c>
      <c r="O278" s="263">
        <f t="shared" si="56"/>
        <v>10</v>
      </c>
      <c r="P278" s="263">
        <f t="shared" si="60"/>
        <v>10</v>
      </c>
      <c r="Q278" s="263">
        <f t="shared" si="61"/>
        <v>0</v>
      </c>
      <c r="R278" s="263">
        <f t="shared" si="65"/>
        <v>0</v>
      </c>
      <c r="S278" s="263">
        <f t="shared" si="62"/>
        <v>0</v>
      </c>
      <c r="T278" s="263">
        <f t="shared" si="63"/>
        <v>0</v>
      </c>
      <c r="U278" s="263">
        <f t="shared" si="66"/>
        <v>69</v>
      </c>
      <c r="V278" s="263">
        <f t="shared" si="64"/>
        <v>0</v>
      </c>
    </row>
    <row r="279" spans="1:22" ht="56.95" customHeight="1" x14ac:dyDescent="0.25">
      <c r="A279" s="293" t="str">
        <f>Questions!$A279</f>
        <v>INTL-05</v>
      </c>
      <c r="B279" s="293" t="str">
        <f t="shared" si="57"/>
        <v>INTL</v>
      </c>
      <c r="C279" s="293" t="str">
        <f>VLOOKUP($A279,Questions!$A$3:$L$333,2,0)&amp;""</f>
        <v>Do you comply with PIPL security, privacy, and data localization requirements?</v>
      </c>
      <c r="D279" s="293" t="str">
        <f>VLOOKUP($A279,Questions!$A$3:$L$333,11,0)&amp;""</f>
        <v/>
      </c>
      <c r="E279" s="293" t="str">
        <f>VLOOKUP($A279,Questions!$A$3:$L$333,12,0)&amp;""</f>
        <v>Privacy</v>
      </c>
      <c r="F279" s="293" t="str">
        <f>VLOOKUP($A279,'Privacy Analyst Evaluation'!$A$46:$K$120,3,0)&amp;""</f>
        <v>No</v>
      </c>
      <c r="G279" s="293" t="str">
        <f>VLOOKUP($A279,'Privacy Analyst Evaluation'!$A$46:$K$120,7,0)&amp;""</f>
        <v>Yes</v>
      </c>
      <c r="H279" s="293" t="str">
        <f>VLOOKUP($A279,'Privacy Analyst Evaluation'!$A$46:$K$120,8,0)&amp;""</f>
        <v/>
      </c>
      <c r="I279" s="293" t="str">
        <f>VLOOKUP($A279,'Privacy Analyst Evaluation'!$A$46:$K$120,9,0)&amp;""</f>
        <v>Standard Importance</v>
      </c>
      <c r="J279" s="293" t="str">
        <f>VLOOKUP($A279,'Privacy Analyst Evaluation'!$A$46:$K$120,10,0)&amp;""</f>
        <v/>
      </c>
      <c r="K279" s="293">
        <f t="shared" si="58"/>
        <v>10</v>
      </c>
      <c r="L279" s="263">
        <f>IF($E279="Not Scored", "N/A",IF(AND($D279='Auto Responses'!$J$27,$H279=""),"N/A",IF(AND($D279='Auto Responses'!$J$27,$H279='Auto Responses'!$J$7),1,IF(AND($D279='Auto Responses'!$J$27,$H279='Auto Responses'!$J$8),0,IF(OR(AND($F279=$G279,$H279=""),$H279='Auto Responses'!$J$7),1,0)))))</f>
        <v>0</v>
      </c>
      <c r="M279" s="293" t="str">
        <f>VLOOKUP($A279,'Privacy Analyst Evaluation'!$A$46:$K$120,11,0)&amp;""</f>
        <v>FALSE</v>
      </c>
      <c r="N279" s="293">
        <f t="shared" si="59"/>
        <v>0</v>
      </c>
      <c r="O279" s="263">
        <f t="shared" si="56"/>
        <v>10</v>
      </c>
      <c r="P279" s="263">
        <f t="shared" si="60"/>
        <v>0</v>
      </c>
      <c r="Q279" s="263">
        <f t="shared" si="61"/>
        <v>0</v>
      </c>
      <c r="R279" s="263">
        <f t="shared" si="65"/>
        <v>0</v>
      </c>
      <c r="S279" s="263">
        <f t="shared" si="62"/>
        <v>0</v>
      </c>
      <c r="T279" s="263">
        <f t="shared" si="63"/>
        <v>0</v>
      </c>
      <c r="U279" s="263">
        <f t="shared" si="66"/>
        <v>69</v>
      </c>
      <c r="V279" s="263">
        <f t="shared" si="64"/>
        <v>0</v>
      </c>
    </row>
    <row r="280" spans="1:22" ht="56.95" customHeight="1" x14ac:dyDescent="0.25">
      <c r="A280" s="293" t="str">
        <f>Questions!$A280</f>
        <v>DRPV-01</v>
      </c>
      <c r="B280" s="293" t="str">
        <f t="shared" si="57"/>
        <v>DRPV</v>
      </c>
      <c r="C280" s="293" t="str">
        <f>VLOOKUP($A280,Questions!$A$3:$L$333,2,0)&amp;""</f>
        <v>Have you performed a Data Privacy Impact Assesssment for the solution/project?</v>
      </c>
      <c r="D280" s="293" t="str">
        <f>VLOOKUP($A280,Questions!$A$3:$L$333,11,0)&amp;""</f>
        <v/>
      </c>
      <c r="E280" s="293" t="str">
        <f>VLOOKUP($A280,Questions!$A$3:$L$333,12,0)&amp;""</f>
        <v>Privacy</v>
      </c>
      <c r="F280" s="293" t="str">
        <f>VLOOKUP($A280,'Privacy Analyst Evaluation'!$A$46:$K$120,3,0)&amp;""</f>
        <v>No</v>
      </c>
      <c r="G280" s="293" t="str">
        <f>VLOOKUP($A280,'Privacy Analyst Evaluation'!$A$46:$K$120,7,0)&amp;""</f>
        <v>Yes</v>
      </c>
      <c r="H280" s="293" t="str">
        <f>VLOOKUP($A280,'Privacy Analyst Evaluation'!$A$46:$K$120,8,0)&amp;""</f>
        <v/>
      </c>
      <c r="I280" s="293" t="str">
        <f>VLOOKUP($A280,'Privacy Analyst Evaluation'!$A$46:$K$120,9,0)&amp;""</f>
        <v>Standard Importance</v>
      </c>
      <c r="J280" s="293" t="str">
        <f>VLOOKUP($A280,'Privacy Analyst Evaluation'!$A$46:$K$120,10,0)&amp;""</f>
        <v/>
      </c>
      <c r="K280" s="293">
        <f t="shared" si="58"/>
        <v>10</v>
      </c>
      <c r="L280" s="263">
        <f>IF($E280="Not Scored", "N/A",IF(AND($D280='Auto Responses'!$J$27,$H280=""),"N/A",IF(AND($D280='Auto Responses'!$J$27,$H280='Auto Responses'!$J$7),1,IF(AND($D280='Auto Responses'!$J$27,$H280='Auto Responses'!$J$8),0,IF(OR(AND($F280=$G280,$H280=""),$H280='Auto Responses'!$J$7),1,0)))))</f>
        <v>0</v>
      </c>
      <c r="M280" s="293" t="str">
        <f>VLOOKUP($A280,'Privacy Analyst Evaluation'!$A$46:$K$120,11,0)&amp;""</f>
        <v>FALSE</v>
      </c>
      <c r="N280" s="293">
        <f t="shared" si="59"/>
        <v>0</v>
      </c>
      <c r="O280" s="263">
        <f t="shared" si="56"/>
        <v>10</v>
      </c>
      <c r="P280" s="263">
        <f t="shared" si="60"/>
        <v>0</v>
      </c>
      <c r="Q280" s="263">
        <f t="shared" si="61"/>
        <v>0</v>
      </c>
      <c r="R280" s="263">
        <f t="shared" si="65"/>
        <v>0</v>
      </c>
      <c r="S280" s="263">
        <f t="shared" si="62"/>
        <v>0</v>
      </c>
      <c r="T280" s="263">
        <f t="shared" si="63"/>
        <v>0</v>
      </c>
      <c r="U280" s="263">
        <f t="shared" si="66"/>
        <v>69</v>
      </c>
      <c r="V280" s="263">
        <f t="shared" si="64"/>
        <v>0</v>
      </c>
    </row>
    <row r="281" spans="1:22" ht="56.95" customHeight="1" x14ac:dyDescent="0.25">
      <c r="A281" s="293" t="str">
        <f>Questions!$A281</f>
        <v>DRPV-02</v>
      </c>
      <c r="B281" s="293" t="str">
        <f t="shared" si="57"/>
        <v>DRPV</v>
      </c>
      <c r="C281" s="293" t="str">
        <f>VLOOKUP($A281,Questions!$A$3:$L$333,2,0)&amp;""</f>
        <v>Do you provide an end-user privacy notice about privacy policies and procedures that identify the purpose(s) for which personal information is collected, used, retained, and disclosed?</v>
      </c>
      <c r="D281" s="293" t="str">
        <f>VLOOKUP($A281,Questions!$A$3:$L$333,11,0)&amp;""</f>
        <v/>
      </c>
      <c r="E281" s="293" t="str">
        <f>VLOOKUP($A281,Questions!$A$3:$L$333,12,0)&amp;""</f>
        <v>Privacy</v>
      </c>
      <c r="F281" s="293" t="str">
        <f>VLOOKUP($A281,'Privacy Analyst Evaluation'!$A$46:$K$120,3,0)&amp;""</f>
        <v>Yes</v>
      </c>
      <c r="G281" s="293" t="str">
        <f>VLOOKUP($A281,'Privacy Analyst Evaluation'!$A$46:$K$120,7,0)&amp;""</f>
        <v>Yes</v>
      </c>
      <c r="H281" s="293" t="str">
        <f>VLOOKUP($A281,'Privacy Analyst Evaluation'!$A$46:$K$120,8,0)&amp;""</f>
        <v/>
      </c>
      <c r="I281" s="293" t="str">
        <f>VLOOKUP($A281,'Privacy Analyst Evaluation'!$A$46:$K$120,9,0)&amp;""</f>
        <v>Standard Importance</v>
      </c>
      <c r="J281" s="293" t="str">
        <f>VLOOKUP($A281,'Privacy Analyst Evaluation'!$A$46:$K$120,10,0)&amp;""</f>
        <v/>
      </c>
      <c r="K281" s="293">
        <f t="shared" si="58"/>
        <v>10</v>
      </c>
      <c r="L281" s="263">
        <f>IF($E281="Not Scored", "N/A",IF(AND($D281='Auto Responses'!$J$27,$H281=""),"N/A",IF(AND($D281='Auto Responses'!$J$27,$H281='Auto Responses'!$J$7),1,IF(AND($D281='Auto Responses'!$J$27,$H281='Auto Responses'!$J$8),0,IF(OR(AND($F281=$G281,$H281=""),$H281='Auto Responses'!$J$7),1,0)))))</f>
        <v>1</v>
      </c>
      <c r="M281" s="293" t="str">
        <f>VLOOKUP($A281,'Privacy Analyst Evaluation'!$A$46:$K$120,11,0)&amp;""</f>
        <v>FALSE</v>
      </c>
      <c r="N281" s="293">
        <f t="shared" si="59"/>
        <v>0</v>
      </c>
      <c r="O281" s="263">
        <f t="shared" si="56"/>
        <v>10</v>
      </c>
      <c r="P281" s="263">
        <f t="shared" si="60"/>
        <v>10</v>
      </c>
      <c r="Q281" s="263">
        <f t="shared" si="61"/>
        <v>0</v>
      </c>
      <c r="R281" s="263">
        <f t="shared" si="65"/>
        <v>0</v>
      </c>
      <c r="S281" s="263">
        <f t="shared" si="62"/>
        <v>0</v>
      </c>
      <c r="T281" s="263">
        <f t="shared" si="63"/>
        <v>0</v>
      </c>
      <c r="U281" s="263">
        <f t="shared" si="66"/>
        <v>69</v>
      </c>
      <c r="V281" s="263">
        <f t="shared" si="64"/>
        <v>0</v>
      </c>
    </row>
    <row r="282" spans="1:22" ht="56.95" customHeight="1" x14ac:dyDescent="0.25">
      <c r="A282" s="293" t="str">
        <f>Questions!$A282</f>
        <v>DRPV-03</v>
      </c>
      <c r="B282" s="293" t="str">
        <f t="shared" si="57"/>
        <v>DRPV</v>
      </c>
      <c r="C282" s="293" t="str">
        <f>VLOOKUP($A282,Questions!$A$3:$L$333,2,0)&amp;""</f>
        <v>Do you describe the choices available to the individual and obtain implicit or explicit consent with respect to the collection, use, and disclosure of personal information?</v>
      </c>
      <c r="D282" s="293" t="str">
        <f>VLOOKUP($A282,Questions!$A$3:$L$333,11,0)&amp;""</f>
        <v/>
      </c>
      <c r="E282" s="293" t="str">
        <f>VLOOKUP($A282,Questions!$A$3:$L$333,12,0)&amp;""</f>
        <v>Privacy</v>
      </c>
      <c r="F282" s="293" t="str">
        <f>VLOOKUP($A282,'Privacy Analyst Evaluation'!$A$46:$K$120,3,0)&amp;""</f>
        <v>Yes</v>
      </c>
      <c r="G282" s="293" t="str">
        <f>VLOOKUP($A282,'Privacy Analyst Evaluation'!$A$46:$K$120,7,0)&amp;""</f>
        <v>Yes</v>
      </c>
      <c r="H282" s="293" t="str">
        <f>VLOOKUP($A282,'Privacy Analyst Evaluation'!$A$46:$K$120,8,0)&amp;""</f>
        <v/>
      </c>
      <c r="I282" s="293" t="str">
        <f>VLOOKUP($A282,'Privacy Analyst Evaluation'!$A$46:$K$120,9,0)&amp;""</f>
        <v>Standard Importance</v>
      </c>
      <c r="J282" s="293" t="str">
        <f>VLOOKUP($A282,'Privacy Analyst Evaluation'!$A$46:$K$120,10,0)&amp;""</f>
        <v/>
      </c>
      <c r="K282" s="293">
        <f t="shared" si="58"/>
        <v>10</v>
      </c>
      <c r="L282" s="263">
        <f>IF($E282="Not Scored", "N/A",IF(AND($D282='Auto Responses'!$J$27,$H282=""),"N/A",IF(AND($D282='Auto Responses'!$J$27,$H282='Auto Responses'!$J$7),1,IF(AND($D282='Auto Responses'!$J$27,$H282='Auto Responses'!$J$8),0,IF(OR(AND($F282=$G282,$H282=""),$H282='Auto Responses'!$J$7),1,0)))))</f>
        <v>1</v>
      </c>
      <c r="M282" s="293" t="str">
        <f>VLOOKUP($A282,'Privacy Analyst Evaluation'!$A$46:$K$120,11,0)&amp;""</f>
        <v>FALSE</v>
      </c>
      <c r="N282" s="293">
        <f t="shared" si="59"/>
        <v>0</v>
      </c>
      <c r="O282" s="263">
        <f t="shared" si="56"/>
        <v>10</v>
      </c>
      <c r="P282" s="263">
        <f t="shared" si="60"/>
        <v>10</v>
      </c>
      <c r="Q282" s="263">
        <f t="shared" si="61"/>
        <v>0</v>
      </c>
      <c r="R282" s="263">
        <f t="shared" si="65"/>
        <v>0</v>
      </c>
      <c r="S282" s="263">
        <f t="shared" si="62"/>
        <v>0</v>
      </c>
      <c r="T282" s="263">
        <f t="shared" si="63"/>
        <v>0</v>
      </c>
      <c r="U282" s="263">
        <f t="shared" si="66"/>
        <v>69</v>
      </c>
      <c r="V282" s="263">
        <f t="shared" si="64"/>
        <v>0</v>
      </c>
    </row>
    <row r="283" spans="1:22" ht="56.95" customHeight="1" x14ac:dyDescent="0.25">
      <c r="A283" s="293" t="str">
        <f>Questions!$A283</f>
        <v>DRPV-04</v>
      </c>
      <c r="B283" s="293" t="str">
        <f t="shared" si="57"/>
        <v>DRPV</v>
      </c>
      <c r="C283" s="293" t="str">
        <f>VLOOKUP($A283,Questions!$A$3:$L$333,2,0)&amp;""</f>
        <v>Do you collect personal information only for the purpose(s) identified in the agreement with an institution or, if there is none, the purpose(s) identified in the privacy notice?</v>
      </c>
      <c r="D283" s="293" t="str">
        <f>VLOOKUP($A283,Questions!$A$3:$L$333,11,0)&amp;""</f>
        <v/>
      </c>
      <c r="E283" s="293" t="str">
        <f>VLOOKUP($A283,Questions!$A$3:$L$333,12,0)&amp;""</f>
        <v>Privacy</v>
      </c>
      <c r="F283" s="293" t="str">
        <f>VLOOKUP($A283,'Privacy Analyst Evaluation'!$A$46:$K$120,3,0)&amp;""</f>
        <v>Yes</v>
      </c>
      <c r="G283" s="293" t="str">
        <f>VLOOKUP($A283,'Privacy Analyst Evaluation'!$A$46:$K$120,7,0)&amp;""</f>
        <v>Yes</v>
      </c>
      <c r="H283" s="293" t="str">
        <f>VLOOKUP($A283,'Privacy Analyst Evaluation'!$A$46:$K$120,8,0)&amp;""</f>
        <v/>
      </c>
      <c r="I283" s="293" t="str">
        <f>VLOOKUP($A283,'Privacy Analyst Evaluation'!$A$46:$K$120,9,0)&amp;""</f>
        <v>Standard Importance</v>
      </c>
      <c r="J283" s="293" t="str">
        <f>VLOOKUP($A283,'Privacy Analyst Evaluation'!$A$46:$K$120,10,0)&amp;""</f>
        <v/>
      </c>
      <c r="K283" s="293">
        <f t="shared" si="58"/>
        <v>10</v>
      </c>
      <c r="L283" s="263">
        <f>IF($E283="Not Scored", "N/A",IF(AND($D283='Auto Responses'!$J$27,$H283=""),"N/A",IF(AND($D283='Auto Responses'!$J$27,$H283='Auto Responses'!$J$7),1,IF(AND($D283='Auto Responses'!$J$27,$H283='Auto Responses'!$J$8),0,IF(OR(AND($F283=$G283,$H283=""),$H283='Auto Responses'!$J$7),1,0)))))</f>
        <v>1</v>
      </c>
      <c r="M283" s="293" t="str">
        <f>VLOOKUP($A283,'Privacy Analyst Evaluation'!$A$46:$K$120,11,0)&amp;""</f>
        <v>FALSE</v>
      </c>
      <c r="N283" s="293">
        <f t="shared" si="59"/>
        <v>0</v>
      </c>
      <c r="O283" s="263">
        <f t="shared" si="56"/>
        <v>10</v>
      </c>
      <c r="P283" s="263">
        <f t="shared" si="60"/>
        <v>10</v>
      </c>
      <c r="Q283" s="263">
        <f t="shared" si="61"/>
        <v>0</v>
      </c>
      <c r="R283" s="263">
        <f t="shared" si="65"/>
        <v>0</v>
      </c>
      <c r="S283" s="263">
        <f t="shared" si="62"/>
        <v>0</v>
      </c>
      <c r="T283" s="263">
        <f t="shared" si="63"/>
        <v>0</v>
      </c>
      <c r="U283" s="263">
        <f t="shared" si="66"/>
        <v>69</v>
      </c>
      <c r="V283" s="263">
        <f t="shared" si="64"/>
        <v>0</v>
      </c>
    </row>
    <row r="284" spans="1:22" ht="56.95" customHeight="1" x14ac:dyDescent="0.25">
      <c r="A284" s="293" t="str">
        <f>Questions!$A284</f>
        <v>DRPV-05</v>
      </c>
      <c r="B284" s="293" t="str">
        <f t="shared" si="57"/>
        <v>DRPV</v>
      </c>
      <c r="C284" s="293" t="str">
        <f>VLOOKUP($A284,Questions!$A$3:$L$333,2,0)&amp;""</f>
        <v>Do you have a documented list of personal data your service maintains?</v>
      </c>
      <c r="D284" s="293" t="str">
        <f>VLOOKUP($A284,Questions!$A$3:$L$333,11,0)&amp;""</f>
        <v/>
      </c>
      <c r="E284" s="293" t="str">
        <f>VLOOKUP($A284,Questions!$A$3:$L$333,12,0)&amp;""</f>
        <v>Privacy</v>
      </c>
      <c r="F284" s="293" t="str">
        <f>VLOOKUP($A284,'Privacy Analyst Evaluation'!$A$46:$K$120,3,0)&amp;""</f>
        <v>Yes</v>
      </c>
      <c r="G284" s="293" t="str">
        <f>VLOOKUP($A284,'Privacy Analyst Evaluation'!$A$46:$K$120,7,0)&amp;""</f>
        <v>Yes</v>
      </c>
      <c r="H284" s="293" t="str">
        <f>VLOOKUP($A284,'Privacy Analyst Evaluation'!$A$46:$K$120,8,0)&amp;""</f>
        <v/>
      </c>
      <c r="I284" s="293" t="str">
        <f>VLOOKUP($A284,'Privacy Analyst Evaluation'!$A$46:$K$120,9,0)&amp;""</f>
        <v>Standard Importance</v>
      </c>
      <c r="J284" s="293" t="str">
        <f>VLOOKUP($A284,'Privacy Analyst Evaluation'!$A$46:$K$120,10,0)&amp;""</f>
        <v/>
      </c>
      <c r="K284" s="293">
        <f t="shared" si="58"/>
        <v>10</v>
      </c>
      <c r="L284" s="263">
        <f>IF($E284="Not Scored", "N/A",IF(AND($D284='Auto Responses'!$J$27,$H284=""),"N/A",IF(AND($D284='Auto Responses'!$J$27,$H284='Auto Responses'!$J$7),1,IF(AND($D284='Auto Responses'!$J$27,$H284='Auto Responses'!$J$8),0,IF(OR(AND($F284=$G284,$H284=""),$H284='Auto Responses'!$J$7),1,0)))))</f>
        <v>1</v>
      </c>
      <c r="M284" s="293" t="str">
        <f>VLOOKUP($A284,'Privacy Analyst Evaluation'!$A$46:$K$120,11,0)&amp;""</f>
        <v>FALSE</v>
      </c>
      <c r="N284" s="293">
        <f t="shared" si="59"/>
        <v>0</v>
      </c>
      <c r="O284" s="263">
        <f t="shared" si="56"/>
        <v>10</v>
      </c>
      <c r="P284" s="263">
        <f t="shared" si="60"/>
        <v>10</v>
      </c>
      <c r="Q284" s="263">
        <f t="shared" si="61"/>
        <v>0</v>
      </c>
      <c r="R284" s="263">
        <f t="shared" si="65"/>
        <v>0</v>
      </c>
      <c r="S284" s="263">
        <f t="shared" si="62"/>
        <v>0</v>
      </c>
      <c r="T284" s="263">
        <f t="shared" si="63"/>
        <v>0</v>
      </c>
      <c r="U284" s="263">
        <f t="shared" si="66"/>
        <v>69</v>
      </c>
      <c r="V284" s="263">
        <f t="shared" si="64"/>
        <v>0</v>
      </c>
    </row>
    <row r="285" spans="1:22" ht="56.95" customHeight="1" x14ac:dyDescent="0.25">
      <c r="A285" s="293" t="str">
        <f>Questions!$A285</f>
        <v>DRPV-06</v>
      </c>
      <c r="B285" s="293" t="str">
        <f t="shared" si="57"/>
        <v>DRPV</v>
      </c>
      <c r="C285" s="293" t="str">
        <f>VLOOKUP($A285,Questions!$A$3:$L$333,2,0)&amp;""</f>
        <v>Do you retain personal information for only as long as necessary to fulfill the stated purpose(s) or as required by law or regulation and thereafter appropriately dispose of such information?</v>
      </c>
      <c r="D285" s="293" t="str">
        <f>VLOOKUP($A285,Questions!$A$3:$L$333,11,0)&amp;""</f>
        <v/>
      </c>
      <c r="E285" s="293" t="str">
        <f>VLOOKUP($A285,Questions!$A$3:$L$333,12,0)&amp;""</f>
        <v>Privacy</v>
      </c>
      <c r="F285" s="293" t="str">
        <f>VLOOKUP($A285,'Privacy Analyst Evaluation'!$A$46:$K$120,3,0)&amp;""</f>
        <v>Yes</v>
      </c>
      <c r="G285" s="293" t="str">
        <f>VLOOKUP($A285,'Privacy Analyst Evaluation'!$A$46:$K$120,7,0)&amp;""</f>
        <v>Yes</v>
      </c>
      <c r="H285" s="293" t="str">
        <f>VLOOKUP($A285,'Privacy Analyst Evaluation'!$A$46:$K$120,8,0)&amp;""</f>
        <v/>
      </c>
      <c r="I285" s="293" t="str">
        <f>VLOOKUP($A285,'Privacy Analyst Evaluation'!$A$46:$K$120,9,0)&amp;""</f>
        <v>Standard Importance</v>
      </c>
      <c r="J285" s="293" t="str">
        <f>VLOOKUP($A285,'Privacy Analyst Evaluation'!$A$46:$K$120,10,0)&amp;""</f>
        <v/>
      </c>
      <c r="K285" s="293">
        <f t="shared" si="58"/>
        <v>10</v>
      </c>
      <c r="L285" s="263">
        <f>IF($E285="Not Scored", "N/A",IF(AND($D285='Auto Responses'!$J$27,$H285=""),"N/A",IF(AND($D285='Auto Responses'!$J$27,$H285='Auto Responses'!$J$7),1,IF(AND($D285='Auto Responses'!$J$27,$H285='Auto Responses'!$J$8),0,IF(OR(AND($F285=$G285,$H285=""),$H285='Auto Responses'!$J$7),1,0)))))</f>
        <v>1</v>
      </c>
      <c r="M285" s="293" t="str">
        <f>VLOOKUP($A285,'Privacy Analyst Evaluation'!$A$46:$K$120,11,0)&amp;""</f>
        <v>FALSE</v>
      </c>
      <c r="N285" s="293">
        <f t="shared" si="59"/>
        <v>0</v>
      </c>
      <c r="O285" s="263">
        <f t="shared" si="56"/>
        <v>10</v>
      </c>
      <c r="P285" s="263">
        <f t="shared" si="60"/>
        <v>10</v>
      </c>
      <c r="Q285" s="263">
        <f t="shared" si="61"/>
        <v>0</v>
      </c>
      <c r="R285" s="263">
        <f t="shared" si="65"/>
        <v>0</v>
      </c>
      <c r="S285" s="263">
        <f t="shared" si="62"/>
        <v>0</v>
      </c>
      <c r="T285" s="263">
        <f t="shared" si="63"/>
        <v>0</v>
      </c>
      <c r="U285" s="263">
        <f t="shared" si="66"/>
        <v>69</v>
      </c>
      <c r="V285" s="263">
        <f t="shared" si="64"/>
        <v>0</v>
      </c>
    </row>
    <row r="286" spans="1:22" ht="56.95" customHeight="1" x14ac:dyDescent="0.25">
      <c r="A286" s="293" t="str">
        <f>Questions!$A286</f>
        <v>DRPV-07</v>
      </c>
      <c r="B286" s="293" t="str">
        <f t="shared" si="57"/>
        <v>DRPV</v>
      </c>
      <c r="C286" s="293" t="str">
        <f>VLOOKUP($A286,Questions!$A$3:$L$333,2,0)&amp;""</f>
        <v>Do you provide individuals with access to their personal information for review and update (i.e., data subject rights)?</v>
      </c>
      <c r="D286" s="293" t="str">
        <f>VLOOKUP($A286,Questions!$A$3:$L$333,11,0)&amp;""</f>
        <v/>
      </c>
      <c r="E286" s="293" t="str">
        <f>VLOOKUP($A286,Questions!$A$3:$L$333,12,0)&amp;""</f>
        <v>Privacy</v>
      </c>
      <c r="F286" s="293" t="str">
        <f>VLOOKUP($A286,'Privacy Analyst Evaluation'!$A$46:$K$120,3,0)&amp;""</f>
        <v>Yes</v>
      </c>
      <c r="G286" s="293" t="str">
        <f>VLOOKUP($A286,'Privacy Analyst Evaluation'!$A$46:$K$120,7,0)&amp;""</f>
        <v>Yes</v>
      </c>
      <c r="H286" s="293" t="str">
        <f>VLOOKUP($A286,'Privacy Analyst Evaluation'!$A$46:$K$120,8,0)&amp;""</f>
        <v/>
      </c>
      <c r="I286" s="293" t="str">
        <f>VLOOKUP($A286,'Privacy Analyst Evaluation'!$A$46:$K$120,9,0)&amp;""</f>
        <v>Standard Importance</v>
      </c>
      <c r="J286" s="293" t="str">
        <f>VLOOKUP($A286,'Privacy Analyst Evaluation'!$A$46:$K$120,10,0)&amp;""</f>
        <v/>
      </c>
      <c r="K286" s="293">
        <f t="shared" si="58"/>
        <v>10</v>
      </c>
      <c r="L286" s="263">
        <f>IF($E286="Not Scored", "N/A",IF(AND($D286='Auto Responses'!$J$27,$H286=""),"N/A",IF(AND($D286='Auto Responses'!$J$27,$H286='Auto Responses'!$J$7),1,IF(AND($D286='Auto Responses'!$J$27,$H286='Auto Responses'!$J$8),0,IF(OR(AND($F286=$G286,$H286=""),$H286='Auto Responses'!$J$7),1,0)))))</f>
        <v>1</v>
      </c>
      <c r="M286" s="293" t="str">
        <f>VLOOKUP($A286,'Privacy Analyst Evaluation'!$A$46:$K$120,11,0)&amp;""</f>
        <v>FALSE</v>
      </c>
      <c r="N286" s="293">
        <f t="shared" si="59"/>
        <v>0</v>
      </c>
      <c r="O286" s="263">
        <f t="shared" si="56"/>
        <v>10</v>
      </c>
      <c r="P286" s="263">
        <f t="shared" si="60"/>
        <v>10</v>
      </c>
      <c r="Q286" s="263">
        <f t="shared" si="61"/>
        <v>0</v>
      </c>
      <c r="R286" s="263">
        <f t="shared" si="65"/>
        <v>0</v>
      </c>
      <c r="S286" s="263">
        <f t="shared" si="62"/>
        <v>0</v>
      </c>
      <c r="T286" s="263">
        <f t="shared" si="63"/>
        <v>0</v>
      </c>
      <c r="U286" s="263">
        <f t="shared" si="66"/>
        <v>69</v>
      </c>
      <c r="V286" s="263">
        <f t="shared" si="64"/>
        <v>0</v>
      </c>
    </row>
    <row r="287" spans="1:22" ht="56.95" customHeight="1" x14ac:dyDescent="0.25">
      <c r="A287" s="293" t="str">
        <f>Questions!$A287</f>
        <v>DRPV-08</v>
      </c>
      <c r="B287" s="293" t="str">
        <f t="shared" si="57"/>
        <v>DRPV</v>
      </c>
      <c r="C287" s="293" t="str">
        <f>VLOOKUP($A287,Questions!$A$3:$L$333,2,0)&amp;""</f>
        <v>Do you disclose personal information to third parties only for the purpose(s) identified in the privacy notice or with the implicit or explicit consent of the individual?</v>
      </c>
      <c r="D287" s="293" t="str">
        <f>VLOOKUP($A287,Questions!$A$3:$L$333,11,0)&amp;""</f>
        <v/>
      </c>
      <c r="E287" s="293" t="str">
        <f>VLOOKUP($A287,Questions!$A$3:$L$333,12,0)&amp;""</f>
        <v>Privacy</v>
      </c>
      <c r="F287" s="293" t="str">
        <f>VLOOKUP($A287,'Privacy Analyst Evaluation'!$A$46:$K$120,3,0)&amp;""</f>
        <v>Yes</v>
      </c>
      <c r="G287" s="293" t="str">
        <f>VLOOKUP($A287,'Privacy Analyst Evaluation'!$A$46:$K$120,7,0)&amp;""</f>
        <v>Yes</v>
      </c>
      <c r="H287" s="293" t="str">
        <f>VLOOKUP($A287,'Privacy Analyst Evaluation'!$A$46:$K$120,8,0)&amp;""</f>
        <v/>
      </c>
      <c r="I287" s="293" t="str">
        <f>VLOOKUP($A287,'Privacy Analyst Evaluation'!$A$46:$K$120,9,0)&amp;""</f>
        <v>Standard Importance</v>
      </c>
      <c r="J287" s="293" t="str">
        <f>VLOOKUP($A287,'Privacy Analyst Evaluation'!$A$46:$K$120,10,0)&amp;""</f>
        <v/>
      </c>
      <c r="K287" s="293">
        <f t="shared" si="58"/>
        <v>10</v>
      </c>
      <c r="L287" s="263">
        <f>IF($E287="Not Scored", "N/A",IF(AND($D287='Auto Responses'!$J$27,$H287=""),"N/A",IF(AND($D287='Auto Responses'!$J$27,$H287='Auto Responses'!$J$7),1,IF(AND($D287='Auto Responses'!$J$27,$H287='Auto Responses'!$J$8),0,IF(OR(AND($F287=$G287,$H287=""),$H287='Auto Responses'!$J$7),1,0)))))</f>
        <v>1</v>
      </c>
      <c r="M287" s="293" t="str">
        <f>VLOOKUP($A287,'Privacy Analyst Evaluation'!$A$46:$K$120,11,0)&amp;""</f>
        <v>FALSE</v>
      </c>
      <c r="N287" s="293">
        <f t="shared" si="59"/>
        <v>0</v>
      </c>
      <c r="O287" s="263">
        <f t="shared" si="56"/>
        <v>10</v>
      </c>
      <c r="P287" s="263">
        <f t="shared" si="60"/>
        <v>10</v>
      </c>
      <c r="Q287" s="263">
        <f t="shared" si="61"/>
        <v>0</v>
      </c>
      <c r="R287" s="263">
        <f t="shared" si="65"/>
        <v>0</v>
      </c>
      <c r="S287" s="263">
        <f t="shared" si="62"/>
        <v>0</v>
      </c>
      <c r="T287" s="263">
        <f t="shared" si="63"/>
        <v>0</v>
      </c>
      <c r="U287" s="263">
        <f t="shared" si="66"/>
        <v>69</v>
      </c>
      <c r="V287" s="263">
        <f t="shared" si="64"/>
        <v>0</v>
      </c>
    </row>
    <row r="288" spans="1:22" ht="56.95" customHeight="1" x14ac:dyDescent="0.25">
      <c r="A288" s="293" t="str">
        <f>Questions!$A288</f>
        <v>DRPV-09</v>
      </c>
      <c r="B288" s="293" t="str">
        <f t="shared" si="57"/>
        <v>DRPV</v>
      </c>
      <c r="C288" s="293" t="str">
        <f>VLOOKUP($A288,Questions!$A$3:$L$333,2,0)&amp;""</f>
        <v>Do you protect personal information against unauthorized access (both physical and logical)?</v>
      </c>
      <c r="D288" s="293" t="str">
        <f>VLOOKUP($A288,Questions!$A$3:$L$333,11,0)&amp;""</f>
        <v/>
      </c>
      <c r="E288" s="293" t="str">
        <f>VLOOKUP($A288,Questions!$A$3:$L$333,12,0)&amp;""</f>
        <v>Privacy</v>
      </c>
      <c r="F288" s="293" t="str">
        <f>VLOOKUP($A288,'Privacy Analyst Evaluation'!$A$46:$K$120,3,0)&amp;""</f>
        <v>Yes</v>
      </c>
      <c r="G288" s="293" t="str">
        <f>VLOOKUP($A288,'Privacy Analyst Evaluation'!$A$46:$K$120,7,0)&amp;""</f>
        <v>Yes</v>
      </c>
      <c r="H288" s="293" t="str">
        <f>VLOOKUP($A288,'Privacy Analyst Evaluation'!$A$46:$K$120,8,0)&amp;""</f>
        <v/>
      </c>
      <c r="I288" s="293" t="str">
        <f>VLOOKUP($A288,'Privacy Analyst Evaluation'!$A$46:$K$120,9,0)&amp;""</f>
        <v>Standard Importance</v>
      </c>
      <c r="J288" s="293" t="str">
        <f>VLOOKUP($A288,'Privacy Analyst Evaluation'!$A$46:$K$120,10,0)&amp;""</f>
        <v/>
      </c>
      <c r="K288" s="293">
        <f t="shared" si="58"/>
        <v>10</v>
      </c>
      <c r="L288" s="263">
        <f>IF($E288="Not Scored", "N/A",IF(AND($D288='Auto Responses'!$J$27,$H288=""),"N/A",IF(AND($D288='Auto Responses'!$J$27,$H288='Auto Responses'!$J$7),1,IF(AND($D288='Auto Responses'!$J$27,$H288='Auto Responses'!$J$8),0,IF(OR(AND($F288=$G288,$H288=""),$H288='Auto Responses'!$J$7),1,0)))))</f>
        <v>1</v>
      </c>
      <c r="M288" s="293" t="str">
        <f>VLOOKUP($A288,'Privacy Analyst Evaluation'!$A$46:$K$120,11,0)&amp;""</f>
        <v>FALSE</v>
      </c>
      <c r="N288" s="293">
        <f t="shared" si="59"/>
        <v>0</v>
      </c>
      <c r="O288" s="263">
        <f t="shared" si="56"/>
        <v>10</v>
      </c>
      <c r="P288" s="263">
        <f t="shared" si="60"/>
        <v>10</v>
      </c>
      <c r="Q288" s="263">
        <f t="shared" si="61"/>
        <v>0</v>
      </c>
      <c r="R288" s="263">
        <f t="shared" si="65"/>
        <v>0</v>
      </c>
      <c r="S288" s="263">
        <f t="shared" si="62"/>
        <v>0</v>
      </c>
      <c r="T288" s="263">
        <f t="shared" si="63"/>
        <v>0</v>
      </c>
      <c r="U288" s="263">
        <f t="shared" si="66"/>
        <v>69</v>
      </c>
      <c r="V288" s="263">
        <f t="shared" si="64"/>
        <v>0</v>
      </c>
    </row>
    <row r="289" spans="1:22" ht="56.95" customHeight="1" x14ac:dyDescent="0.25">
      <c r="A289" s="293" t="str">
        <f>Questions!$A289</f>
        <v>DRPV-10</v>
      </c>
      <c r="B289" s="293" t="str">
        <f t="shared" si="57"/>
        <v>DRPV</v>
      </c>
      <c r="C289" s="293" t="str">
        <f>VLOOKUP($A289,Questions!$A$3:$L$333,2,0)&amp;""</f>
        <v>Do you maintain accurate, complete, and relevant personal information for the purposes identified in the privacy notice?</v>
      </c>
      <c r="D289" s="293" t="str">
        <f>VLOOKUP($A289,Questions!$A$3:$L$333,11,0)&amp;""</f>
        <v/>
      </c>
      <c r="E289" s="293" t="str">
        <f>VLOOKUP($A289,Questions!$A$3:$L$333,12,0)&amp;""</f>
        <v>Privacy</v>
      </c>
      <c r="F289" s="293" t="str">
        <f>VLOOKUP($A289,'Privacy Analyst Evaluation'!$A$46:$K$120,3,0)&amp;""</f>
        <v>Yes</v>
      </c>
      <c r="G289" s="293" t="str">
        <f>VLOOKUP($A289,'Privacy Analyst Evaluation'!$A$46:$K$120,7,0)&amp;""</f>
        <v>Yes</v>
      </c>
      <c r="H289" s="293" t="str">
        <f>VLOOKUP($A289,'Privacy Analyst Evaluation'!$A$46:$K$120,8,0)&amp;""</f>
        <v/>
      </c>
      <c r="I289" s="293" t="str">
        <f>VLOOKUP($A289,'Privacy Analyst Evaluation'!$A$46:$K$120,9,0)&amp;""</f>
        <v>Standard Importance</v>
      </c>
      <c r="J289" s="293" t="str">
        <f>VLOOKUP($A289,'Privacy Analyst Evaluation'!$A$46:$K$120,10,0)&amp;""</f>
        <v/>
      </c>
      <c r="K289" s="293">
        <f t="shared" si="58"/>
        <v>10</v>
      </c>
      <c r="L289" s="263">
        <f>IF($E289="Not Scored", "N/A",IF(AND($D289='Auto Responses'!$J$27,$H289=""),"N/A",IF(AND($D289='Auto Responses'!$J$27,$H289='Auto Responses'!$J$7),1,IF(AND($D289='Auto Responses'!$J$27,$H289='Auto Responses'!$J$8),0,IF(OR(AND($F289=$G289,$H289=""),$H289='Auto Responses'!$J$7),1,0)))))</f>
        <v>1</v>
      </c>
      <c r="M289" s="293" t="str">
        <f>VLOOKUP($A289,'Privacy Analyst Evaluation'!$A$46:$K$120,11,0)&amp;""</f>
        <v>FALSE</v>
      </c>
      <c r="N289" s="293">
        <f t="shared" si="59"/>
        <v>0</v>
      </c>
      <c r="O289" s="263">
        <f t="shared" si="56"/>
        <v>10</v>
      </c>
      <c r="P289" s="263">
        <f t="shared" si="60"/>
        <v>10</v>
      </c>
      <c r="Q289" s="263">
        <f t="shared" si="61"/>
        <v>0</v>
      </c>
      <c r="R289" s="263">
        <f t="shared" si="65"/>
        <v>0</v>
      </c>
      <c r="S289" s="263">
        <f t="shared" si="62"/>
        <v>0</v>
      </c>
      <c r="T289" s="263">
        <f t="shared" si="63"/>
        <v>0</v>
      </c>
      <c r="U289" s="263">
        <f t="shared" si="66"/>
        <v>69</v>
      </c>
      <c r="V289" s="263">
        <f t="shared" si="64"/>
        <v>0</v>
      </c>
    </row>
    <row r="290" spans="1:22" ht="56.95" customHeight="1" x14ac:dyDescent="0.25">
      <c r="A290" s="293" t="str">
        <f>Questions!$A290</f>
        <v>DRPV-11</v>
      </c>
      <c r="B290" s="293" t="str">
        <f t="shared" si="57"/>
        <v>DRPV</v>
      </c>
      <c r="C290" s="293" t="str">
        <f>VLOOKUP($A290,Questions!$A$3:$L$333,2,0)&amp;""</f>
        <v>Do you have procedures to address privacy-related noncompliance complaints and disputes?</v>
      </c>
      <c r="D290" s="293" t="str">
        <f>VLOOKUP($A290,Questions!$A$3:$L$333,11,0)&amp;""</f>
        <v/>
      </c>
      <c r="E290" s="293" t="str">
        <f>VLOOKUP($A290,Questions!$A$3:$L$333,12,0)&amp;""</f>
        <v>Privacy</v>
      </c>
      <c r="F290" s="293" t="str">
        <f>VLOOKUP($A290,'Privacy Analyst Evaluation'!$A$46:$K$120,3,0)&amp;""</f>
        <v>Yes</v>
      </c>
      <c r="G290" s="293" t="str">
        <f>VLOOKUP($A290,'Privacy Analyst Evaluation'!$A$46:$K$120,7,0)&amp;""</f>
        <v>Yes</v>
      </c>
      <c r="H290" s="293" t="str">
        <f>VLOOKUP($A290,'Privacy Analyst Evaluation'!$A$46:$K$120,8,0)&amp;""</f>
        <v/>
      </c>
      <c r="I290" s="293" t="str">
        <f>VLOOKUP($A290,'Privacy Analyst Evaluation'!$A$46:$K$120,9,0)&amp;""</f>
        <v>Standard Importance</v>
      </c>
      <c r="J290" s="293" t="str">
        <f>VLOOKUP($A290,'Privacy Analyst Evaluation'!$A$46:$K$120,10,0)&amp;""</f>
        <v/>
      </c>
      <c r="K290" s="293">
        <f t="shared" si="58"/>
        <v>10</v>
      </c>
      <c r="L290" s="263">
        <f>IF($E290="Not Scored", "N/A",IF(AND($D290='Auto Responses'!$J$27,$H290=""),"N/A",IF(AND($D290='Auto Responses'!$J$27,$H290='Auto Responses'!$J$7),1,IF(AND($D290='Auto Responses'!$J$27,$H290='Auto Responses'!$J$8),0,IF(OR(AND($F290=$G290,$H290=""),$H290='Auto Responses'!$J$7),1,0)))))</f>
        <v>1</v>
      </c>
      <c r="M290" s="293" t="str">
        <f>VLOOKUP($A290,'Privacy Analyst Evaluation'!$A$46:$K$120,11,0)&amp;""</f>
        <v>FALSE</v>
      </c>
      <c r="N290" s="293">
        <f t="shared" si="59"/>
        <v>0</v>
      </c>
      <c r="O290" s="263">
        <f t="shared" si="56"/>
        <v>10</v>
      </c>
      <c r="P290" s="263">
        <f t="shared" si="60"/>
        <v>10</v>
      </c>
      <c r="Q290" s="263">
        <f t="shared" si="61"/>
        <v>0</v>
      </c>
      <c r="R290" s="263">
        <f t="shared" si="65"/>
        <v>0</v>
      </c>
      <c r="S290" s="263">
        <f t="shared" si="62"/>
        <v>0</v>
      </c>
      <c r="T290" s="263">
        <f t="shared" si="63"/>
        <v>0</v>
      </c>
      <c r="U290" s="263">
        <f t="shared" si="66"/>
        <v>69</v>
      </c>
      <c r="V290" s="263">
        <f t="shared" si="64"/>
        <v>0</v>
      </c>
    </row>
    <row r="291" spans="1:22" ht="56.95" customHeight="1" x14ac:dyDescent="0.25">
      <c r="A291" s="293" t="str">
        <f>Questions!$A291</f>
        <v>DRPV-12</v>
      </c>
      <c r="B291" s="293" t="str">
        <f t="shared" si="57"/>
        <v>DRPV</v>
      </c>
      <c r="C291" s="293" t="str">
        <f>VLOOKUP($A291,Questions!$A$3:$L$333,2,0)&amp;""</f>
        <v>Do you "anonymize," "de-identify," or otherwise mask personal data?</v>
      </c>
      <c r="D291" s="293" t="str">
        <f>VLOOKUP($A291,Questions!$A$3:$L$333,11,0)&amp;""</f>
        <v/>
      </c>
      <c r="E291" s="293" t="str">
        <f>VLOOKUP($A291,Questions!$A$3:$L$333,12,0)&amp;""</f>
        <v>Privacy</v>
      </c>
      <c r="F291" s="293" t="str">
        <f>VLOOKUP($A291,'Privacy Analyst Evaluation'!$A$46:$K$120,3,0)&amp;""</f>
        <v>Yes</v>
      </c>
      <c r="G291" s="293" t="str">
        <f>VLOOKUP($A291,'Privacy Analyst Evaluation'!$A$46:$K$120,7,0)&amp;""</f>
        <v>Yes</v>
      </c>
      <c r="H291" s="293" t="str">
        <f>VLOOKUP($A291,'Privacy Analyst Evaluation'!$A$46:$K$120,8,0)&amp;""</f>
        <v/>
      </c>
      <c r="I291" s="293" t="str">
        <f>VLOOKUP($A291,'Privacy Analyst Evaluation'!$A$46:$K$120,9,0)&amp;""</f>
        <v>Standard Importance</v>
      </c>
      <c r="J291" s="293" t="str">
        <f>VLOOKUP($A291,'Privacy Analyst Evaluation'!$A$46:$K$120,10,0)&amp;""</f>
        <v/>
      </c>
      <c r="K291" s="293">
        <f t="shared" si="58"/>
        <v>10</v>
      </c>
      <c r="L291" s="263">
        <f>IF($E291="Not Scored", "N/A",IF(AND($D291='Auto Responses'!$J$27,$H291=""),"N/A",IF(AND($D291='Auto Responses'!$J$27,$H291='Auto Responses'!$J$7),1,IF(AND($D291='Auto Responses'!$J$27,$H291='Auto Responses'!$J$8),0,IF(OR(AND($F291=$G291,$H291=""),$H291='Auto Responses'!$J$7),1,0)))))</f>
        <v>1</v>
      </c>
      <c r="M291" s="293" t="str">
        <f>VLOOKUP($A291,'Privacy Analyst Evaluation'!$A$46:$K$120,11,0)&amp;""</f>
        <v>FALSE</v>
      </c>
      <c r="N291" s="293">
        <f t="shared" si="59"/>
        <v>0</v>
      </c>
      <c r="O291" s="263">
        <f t="shared" si="56"/>
        <v>10</v>
      </c>
      <c r="P291" s="263">
        <f t="shared" si="60"/>
        <v>10</v>
      </c>
      <c r="Q291" s="263">
        <f t="shared" si="61"/>
        <v>0</v>
      </c>
      <c r="R291" s="263">
        <f t="shared" si="65"/>
        <v>0</v>
      </c>
      <c r="S291" s="263">
        <f t="shared" si="62"/>
        <v>0</v>
      </c>
      <c r="T291" s="263">
        <f t="shared" si="63"/>
        <v>0</v>
      </c>
      <c r="U291" s="263">
        <f t="shared" si="66"/>
        <v>69</v>
      </c>
      <c r="V291" s="263">
        <f t="shared" si="64"/>
        <v>0</v>
      </c>
    </row>
    <row r="292" spans="1:22" ht="100" customHeight="1" x14ac:dyDescent="0.25">
      <c r="A292" s="293" t="str">
        <f>Questions!$A292</f>
        <v>DRPV-13</v>
      </c>
      <c r="B292" s="293" t="str">
        <f t="shared" si="57"/>
        <v>DRPV</v>
      </c>
      <c r="C292" s="293" t="str">
        <f>VLOOKUP($A292,Questions!$A$3:$L$333,2,0)&amp;""</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D292" s="293" t="str">
        <f>VLOOKUP($A292,Questions!$A$3:$L$333,11,0)&amp;""</f>
        <v/>
      </c>
      <c r="E292" s="293" t="str">
        <f>VLOOKUP($A292,Questions!$A$3:$L$333,12,0)&amp;""</f>
        <v>Privacy</v>
      </c>
      <c r="F292" s="293" t="str">
        <f>VLOOKUP($A292,'Privacy Analyst Evaluation'!$A$46:$K$120,3,0)&amp;""</f>
        <v>No</v>
      </c>
      <c r="G292" s="293" t="str">
        <f>VLOOKUP($A292,'Privacy Analyst Evaluation'!$A$46:$K$120,7,0)&amp;""</f>
        <v>No</v>
      </c>
      <c r="H292" s="293" t="str">
        <f>VLOOKUP($A292,'Privacy Analyst Evaluation'!$A$46:$K$120,8,0)&amp;""</f>
        <v/>
      </c>
      <c r="I292" s="293" t="str">
        <f>VLOOKUP($A292,'Privacy Analyst Evaluation'!$A$46:$K$120,9,0)&amp;""</f>
        <v>Standard Importance</v>
      </c>
      <c r="J292" s="293" t="str">
        <f>VLOOKUP($A292,'Privacy Analyst Evaluation'!$A$46:$K$120,10,0)&amp;""</f>
        <v/>
      </c>
      <c r="K292" s="293">
        <f t="shared" si="58"/>
        <v>10</v>
      </c>
      <c r="L292" s="263">
        <f>IF($E292="Not Scored", "N/A",IF(AND($D292='Auto Responses'!$J$27,$H292=""),"N/A",IF(AND($D292='Auto Responses'!$J$27,$H292='Auto Responses'!$J$7),1,IF(AND($D292='Auto Responses'!$J$27,$H292='Auto Responses'!$J$8),0,IF(OR(AND($F292=$G292,$H292=""),$H292='Auto Responses'!$J$7),1,0)))))</f>
        <v>1</v>
      </c>
      <c r="M292" s="293" t="str">
        <f>VLOOKUP($A292,'Privacy Analyst Evaluation'!$A$46:$K$120,11,0)&amp;""</f>
        <v>FALSE</v>
      </c>
      <c r="N292" s="293">
        <f t="shared" si="59"/>
        <v>0</v>
      </c>
      <c r="O292" s="263">
        <f t="shared" si="56"/>
        <v>10</v>
      </c>
      <c r="P292" s="263">
        <f t="shared" si="60"/>
        <v>10</v>
      </c>
      <c r="Q292" s="263">
        <f t="shared" si="61"/>
        <v>0</v>
      </c>
      <c r="R292" s="263">
        <f t="shared" si="65"/>
        <v>0</v>
      </c>
      <c r="S292" s="263">
        <f t="shared" si="62"/>
        <v>0</v>
      </c>
      <c r="T292" s="263">
        <f t="shared" si="63"/>
        <v>0</v>
      </c>
      <c r="U292" s="263">
        <f t="shared" si="66"/>
        <v>69</v>
      </c>
      <c r="V292" s="263">
        <f t="shared" si="64"/>
        <v>0</v>
      </c>
    </row>
    <row r="293" spans="1:22" ht="56.95" customHeight="1" x14ac:dyDescent="0.25">
      <c r="A293" s="293" t="str">
        <f>Questions!$A293</f>
        <v>DRPV-14</v>
      </c>
      <c r="B293" s="293" t="str">
        <f t="shared" si="57"/>
        <v>DRPV</v>
      </c>
      <c r="C293" s="293" t="str">
        <f>VLOOKUP($A293,Questions!$A$3:$L$333,2,0)&amp;""</f>
        <v>Do you certify stop-processing requests, including any data that is processed by a third party on your behalf?</v>
      </c>
      <c r="D293" s="293" t="str">
        <f>VLOOKUP($A293,Questions!$A$3:$L$333,11,0)&amp;""</f>
        <v/>
      </c>
      <c r="E293" s="293" t="str">
        <f>VLOOKUP($A293,Questions!$A$3:$L$333,12,0)&amp;""</f>
        <v>Privacy</v>
      </c>
      <c r="F293" s="293" t="str">
        <f>VLOOKUP($A293,'Privacy Analyst Evaluation'!$A$46:$K$120,3,0)&amp;""</f>
        <v>N/A</v>
      </c>
      <c r="G293" s="293" t="str">
        <f>VLOOKUP($A293,'Privacy Analyst Evaluation'!$A$46:$K$120,7,0)&amp;""</f>
        <v>Yes</v>
      </c>
      <c r="H293" s="293" t="str">
        <f>VLOOKUP($A293,'Privacy Analyst Evaluation'!$A$46:$K$120,8,0)&amp;""</f>
        <v/>
      </c>
      <c r="I293" s="293" t="str">
        <f>VLOOKUP($A293,'Privacy Analyst Evaluation'!$A$46:$K$120,9,0)&amp;""</f>
        <v>Standard Importance</v>
      </c>
      <c r="J293" s="293" t="str">
        <f>VLOOKUP($A293,'Privacy Analyst Evaluation'!$A$46:$K$120,10,0)&amp;""</f>
        <v/>
      </c>
      <c r="K293" s="293">
        <f t="shared" si="58"/>
        <v>10</v>
      </c>
      <c r="L293" s="263">
        <f>IF($E293="Not Scored", "N/A",IF(AND($D293='Auto Responses'!$J$27,$H293=""),"N/A",IF(AND($D293='Auto Responses'!$J$27,$H293='Auto Responses'!$J$7),1,IF(AND($D293='Auto Responses'!$J$27,$H293='Auto Responses'!$J$8),0,IF(OR(AND($F293=$G293,$H293=""),$H293='Auto Responses'!$J$7),1,0)))))</f>
        <v>0</v>
      </c>
      <c r="M293" s="293" t="str">
        <f>VLOOKUP($A293,'Privacy Analyst Evaluation'!$A$46:$K$120,11,0)&amp;""</f>
        <v>FALSE</v>
      </c>
      <c r="N293" s="293">
        <f t="shared" si="59"/>
        <v>0</v>
      </c>
      <c r="O293" s="263" t="str">
        <f t="shared" si="56"/>
        <v>N/A</v>
      </c>
      <c r="P293" s="263" t="str">
        <f t="shared" si="60"/>
        <v>N/A</v>
      </c>
      <c r="Q293" s="263">
        <f t="shared" si="61"/>
        <v>0</v>
      </c>
      <c r="R293" s="263">
        <f t="shared" si="65"/>
        <v>0</v>
      </c>
      <c r="S293" s="263">
        <f t="shared" si="62"/>
        <v>0</v>
      </c>
      <c r="T293" s="263">
        <f t="shared" si="63"/>
        <v>0</v>
      </c>
      <c r="U293" s="263">
        <f t="shared" si="66"/>
        <v>69</v>
      </c>
      <c r="V293" s="263">
        <f t="shared" si="64"/>
        <v>0</v>
      </c>
    </row>
    <row r="294" spans="1:22" ht="56.95" customHeight="1" x14ac:dyDescent="0.25">
      <c r="A294" s="293" t="str">
        <f>Questions!$A294</f>
        <v>DRPV-15</v>
      </c>
      <c r="B294" s="293" t="str">
        <f t="shared" si="57"/>
        <v>DRPV</v>
      </c>
      <c r="C294" s="293" t="str">
        <f>VLOOKUP($A294,Questions!$A$3:$L$333,2,0)&amp;""</f>
        <v>Do you have a process to review code for ethical considerations?</v>
      </c>
      <c r="D294" s="293" t="str">
        <f>VLOOKUP($A294,Questions!$A$3:$L$333,11,0)&amp;""</f>
        <v/>
      </c>
      <c r="E294" s="293" t="str">
        <f>VLOOKUP($A294,Questions!$A$3:$L$333,12,0)&amp;""</f>
        <v>Privacy</v>
      </c>
      <c r="F294" s="293" t="str">
        <f>VLOOKUP($A294,'Privacy Analyst Evaluation'!$A$46:$K$120,3,0)&amp;""</f>
        <v>Yes</v>
      </c>
      <c r="G294" s="293" t="str">
        <f>VLOOKUP($A294,'Privacy Analyst Evaluation'!$A$46:$K$120,7,0)&amp;""</f>
        <v>Yes</v>
      </c>
      <c r="H294" s="293" t="str">
        <f>VLOOKUP($A294,'Privacy Analyst Evaluation'!$A$46:$K$120,8,0)&amp;""</f>
        <v/>
      </c>
      <c r="I294" s="293" t="str">
        <f>VLOOKUP($A294,'Privacy Analyst Evaluation'!$A$46:$K$120,9,0)&amp;""</f>
        <v>Standard Importance</v>
      </c>
      <c r="J294" s="293" t="str">
        <f>VLOOKUP($A294,'Privacy Analyst Evaluation'!$A$46:$K$120,10,0)&amp;""</f>
        <v/>
      </c>
      <c r="K294" s="293">
        <f t="shared" si="58"/>
        <v>10</v>
      </c>
      <c r="L294" s="263">
        <f>IF($E294="Not Scored", "N/A",IF(AND($D294='Auto Responses'!$J$27,$H294=""),"N/A",IF(AND($D294='Auto Responses'!$J$27,$H294='Auto Responses'!$J$7),1,IF(AND($D294='Auto Responses'!$J$27,$H294='Auto Responses'!$J$8),0,IF(OR(AND($F294=$G294,$H294=""),$H294='Auto Responses'!$J$7),1,0)))))</f>
        <v>1</v>
      </c>
      <c r="M294" s="293" t="str">
        <f>VLOOKUP($A294,'Privacy Analyst Evaluation'!$A$46:$K$120,11,0)&amp;""</f>
        <v>FALSE</v>
      </c>
      <c r="N294" s="293">
        <f t="shared" si="59"/>
        <v>0</v>
      </c>
      <c r="O294" s="263">
        <f t="shared" si="56"/>
        <v>10</v>
      </c>
      <c r="P294" s="263">
        <f t="shared" si="60"/>
        <v>10</v>
      </c>
      <c r="Q294" s="263">
        <f t="shared" si="61"/>
        <v>0</v>
      </c>
      <c r="R294" s="263">
        <f t="shared" si="65"/>
        <v>0</v>
      </c>
      <c r="S294" s="263">
        <f t="shared" si="62"/>
        <v>0</v>
      </c>
      <c r="T294" s="263">
        <f t="shared" si="63"/>
        <v>0</v>
      </c>
      <c r="U294" s="263">
        <f t="shared" si="66"/>
        <v>69</v>
      </c>
      <c r="V294" s="263">
        <f t="shared" si="64"/>
        <v>0</v>
      </c>
    </row>
    <row r="295" spans="1:22" ht="56.95" customHeight="1" x14ac:dyDescent="0.25">
      <c r="A295" s="293" t="str">
        <f>Questions!$A295</f>
        <v>DPAI-01</v>
      </c>
      <c r="B295" s="293" t="str">
        <f t="shared" si="57"/>
        <v>DPAI</v>
      </c>
      <c r="C295" s="293" t="str">
        <f>VLOOKUP($A295,Questions!$A$3:$L$333,2,0)&amp;""</f>
        <v>Does your service use AI for the processing of institutional data?</v>
      </c>
      <c r="D295" s="293" t="str">
        <f>VLOOKUP($A295,Questions!$A$3:$L$333,11,0)&amp;""</f>
        <v/>
      </c>
      <c r="E295" s="293" t="str">
        <f>VLOOKUP($A295,Questions!$A$3:$L$333,12,0)&amp;""</f>
        <v>Privacy</v>
      </c>
      <c r="F295" s="293" t="str">
        <f>VLOOKUP($A295,'Privacy Analyst Evaluation'!$A$46:$K$120,3,0)&amp;""</f>
        <v>Yes</v>
      </c>
      <c r="G295" s="293" t="str">
        <f>VLOOKUP($A295,'Privacy Analyst Evaluation'!$A$46:$K$120,7,0)&amp;""</f>
        <v>No</v>
      </c>
      <c r="H295" s="293" t="str">
        <f>VLOOKUP($A295,'Privacy Analyst Evaluation'!$A$46:$K$120,8,0)&amp;""</f>
        <v/>
      </c>
      <c r="I295" s="293" t="str">
        <f>VLOOKUP($A295,'Privacy Analyst Evaluation'!$A$46:$K$120,9,0)&amp;""</f>
        <v>Standard Importance</v>
      </c>
      <c r="J295" s="293" t="str">
        <f>VLOOKUP($A295,'Privacy Analyst Evaluation'!$A$46:$K$120,10,0)&amp;""</f>
        <v/>
      </c>
      <c r="K295" s="293">
        <f t="shared" si="58"/>
        <v>10</v>
      </c>
      <c r="L295" s="263">
        <f>IF($E295="Not Scored", "N/A",IF(AND($D295='Auto Responses'!$J$27,$H295=""),"N/A",IF(AND($D295='Auto Responses'!$J$27,$H295='Auto Responses'!$J$7),1,IF(AND($D295='Auto Responses'!$J$27,$H295='Auto Responses'!$J$8),0,IF(OR(AND($F295=$G295,$H295=""),$H295='Auto Responses'!$J$7),1,0)))))</f>
        <v>0</v>
      </c>
      <c r="M295" s="293" t="str">
        <f>VLOOKUP($A295,'Privacy Analyst Evaluation'!$A$46:$K$120,11,0)&amp;""</f>
        <v>FALSE</v>
      </c>
      <c r="N295" s="293">
        <f t="shared" si="59"/>
        <v>0</v>
      </c>
      <c r="O295" s="263">
        <f t="shared" ref="O295:O302" si="67">IF(OR($E295="Not Scored",$F295="N/A",$F$24="No"),"N/A",IF($J295="",$K295,IF($J295="Minor Importance",5,IF($J295="Standard Importance",10,IF($J295="Critical Importance",20,0)))))</f>
        <v>10</v>
      </c>
      <c r="P295" s="263">
        <f t="shared" si="60"/>
        <v>0</v>
      </c>
      <c r="Q295" s="263">
        <f t="shared" si="61"/>
        <v>0</v>
      </c>
      <c r="R295" s="263">
        <f t="shared" si="65"/>
        <v>0</v>
      </c>
      <c r="S295" s="263">
        <f t="shared" si="62"/>
        <v>0</v>
      </c>
      <c r="T295" s="263">
        <f t="shared" si="63"/>
        <v>0</v>
      </c>
      <c r="U295" s="263">
        <f t="shared" si="66"/>
        <v>69</v>
      </c>
      <c r="V295" s="263">
        <f t="shared" si="64"/>
        <v>0</v>
      </c>
    </row>
    <row r="296" spans="1:22" ht="56.95" customHeight="1" x14ac:dyDescent="0.25">
      <c r="A296" s="293" t="str">
        <f>Questions!$A296</f>
        <v>DPAI-02</v>
      </c>
      <c r="B296" s="293" t="str">
        <f t="shared" si="57"/>
        <v>DPAI</v>
      </c>
      <c r="C296" s="293" t="str">
        <f>VLOOKUP($A296,Questions!$A$3:$L$333,2,0)&amp;""</f>
        <v>Is any institutional data retained in AI processing?*</v>
      </c>
      <c r="D296" s="293" t="str">
        <f>VLOOKUP($A296,Questions!$A$3:$L$333,11,0)&amp;""</f>
        <v/>
      </c>
      <c r="E296" s="293" t="str">
        <f>VLOOKUP($A296,Questions!$A$3:$L$333,12,0)&amp;""</f>
        <v>Privacy</v>
      </c>
      <c r="F296" s="293" t="str">
        <f>VLOOKUP($A296,'Privacy Analyst Evaluation'!$A$46:$K$120,3,0)&amp;""</f>
        <v>Yes</v>
      </c>
      <c r="G296" s="293" t="str">
        <f>VLOOKUP($A296,'Privacy Analyst Evaluation'!$A$46:$K$120,7,0)&amp;""</f>
        <v>No</v>
      </c>
      <c r="H296" s="293" t="str">
        <f>VLOOKUP($A296,'Privacy Analyst Evaluation'!$A$46:$K$120,8,0)&amp;""</f>
        <v/>
      </c>
      <c r="I296" s="293" t="str">
        <f>VLOOKUP($A296,'Privacy Analyst Evaluation'!$A$46:$K$120,9,0)&amp;""</f>
        <v>Critical Importance</v>
      </c>
      <c r="J296" s="293" t="str">
        <f>VLOOKUP($A296,'Privacy Analyst Evaluation'!$A$46:$K$120,10,0)&amp;""</f>
        <v/>
      </c>
      <c r="K296" s="293">
        <f t="shared" si="58"/>
        <v>20</v>
      </c>
      <c r="L296" s="263">
        <f>IF($E296="Not Scored", "N/A",IF(AND($D296='Auto Responses'!$J$27,$H296=""),"N/A",IF(AND($D296='Auto Responses'!$J$27,$H296='Auto Responses'!$J$7),1,IF(AND($D296='Auto Responses'!$J$27,$H296='Auto Responses'!$J$8),0,IF(OR(AND($F296=$G296,$H296=""),$H296='Auto Responses'!$J$7),1,0)))))</f>
        <v>0</v>
      </c>
      <c r="M296" s="293" t="str">
        <f>VLOOKUP($A296,'Privacy Analyst Evaluation'!$A$46:$K$120,11,0)&amp;""</f>
        <v>FALSE</v>
      </c>
      <c r="N296" s="293">
        <f t="shared" si="59"/>
        <v>1</v>
      </c>
      <c r="O296" s="263">
        <f t="shared" si="67"/>
        <v>20</v>
      </c>
      <c r="P296" s="263">
        <f t="shared" si="60"/>
        <v>0</v>
      </c>
      <c r="Q296" s="263">
        <f t="shared" si="61"/>
        <v>0</v>
      </c>
      <c r="R296" s="263">
        <f t="shared" si="65"/>
        <v>0</v>
      </c>
      <c r="S296" s="263">
        <f t="shared" si="62"/>
        <v>0</v>
      </c>
      <c r="T296" s="263">
        <f t="shared" si="63"/>
        <v>1</v>
      </c>
      <c r="U296" s="263">
        <f t="shared" si="66"/>
        <v>70</v>
      </c>
      <c r="V296" s="263">
        <f t="shared" si="64"/>
        <v>70</v>
      </c>
    </row>
    <row r="297" spans="1:22" ht="56.95" customHeight="1" x14ac:dyDescent="0.25">
      <c r="A297" s="293" t="str">
        <f>Questions!$A297</f>
        <v>DPAI-03</v>
      </c>
      <c r="B297" s="293" t="str">
        <f t="shared" si="57"/>
        <v>DPAI</v>
      </c>
      <c r="C297" s="293" t="str">
        <f>VLOOKUP($A297,Questions!$A$3:$L$333,2,0)&amp;""</f>
        <v>Do you have agreements in place with third parties or subprocessors regarding the protection of customer data and use of AI?*</v>
      </c>
      <c r="D297" s="293" t="str">
        <f>VLOOKUP($A297,Questions!$A$3:$L$333,11,0)&amp;""</f>
        <v/>
      </c>
      <c r="E297" s="293" t="str">
        <f>VLOOKUP($A297,Questions!$A$3:$L$333,12,0)&amp;""</f>
        <v>Privacy</v>
      </c>
      <c r="F297" s="293" t="str">
        <f>VLOOKUP($A297,'Privacy Analyst Evaluation'!$A$46:$K$120,3,0)&amp;""</f>
        <v>Yes</v>
      </c>
      <c r="G297" s="293" t="str">
        <f>VLOOKUP($A297,'Privacy Analyst Evaluation'!$A$46:$K$120,7,0)&amp;""</f>
        <v>Yes</v>
      </c>
      <c r="H297" s="293" t="str">
        <f>VLOOKUP($A297,'Privacy Analyst Evaluation'!$A$46:$K$120,8,0)&amp;""</f>
        <v/>
      </c>
      <c r="I297" s="293" t="str">
        <f>VLOOKUP($A297,'Privacy Analyst Evaluation'!$A$46:$K$120,9,0)&amp;""</f>
        <v>Critical Importance</v>
      </c>
      <c r="J297" s="293" t="str">
        <f>VLOOKUP($A297,'Privacy Analyst Evaluation'!$A$46:$K$120,10,0)&amp;""</f>
        <v/>
      </c>
      <c r="K297" s="293">
        <f t="shared" si="58"/>
        <v>20</v>
      </c>
      <c r="L297" s="263">
        <f>IF($E297="Not Scored", "N/A",IF(AND($D297='Auto Responses'!$J$27,$H297=""),"N/A",IF(AND($D297='Auto Responses'!$J$27,$H297='Auto Responses'!$J$7),1,IF(AND($D297='Auto Responses'!$J$27,$H297='Auto Responses'!$J$8),0,IF(OR(AND($F297=$G297,$H297=""),$H297='Auto Responses'!$J$7),1,0)))))</f>
        <v>1</v>
      </c>
      <c r="M297" s="293" t="str">
        <f>VLOOKUP($A297,'Privacy Analyst Evaluation'!$A$46:$K$120,11,0)&amp;""</f>
        <v>FALSE</v>
      </c>
      <c r="N297" s="293">
        <f t="shared" si="59"/>
        <v>1</v>
      </c>
      <c r="O297" s="263">
        <f t="shared" si="67"/>
        <v>20</v>
      </c>
      <c r="P297" s="263">
        <f t="shared" si="60"/>
        <v>20</v>
      </c>
      <c r="Q297" s="263">
        <f t="shared" si="61"/>
        <v>0</v>
      </c>
      <c r="R297" s="263">
        <f t="shared" si="65"/>
        <v>0</v>
      </c>
      <c r="S297" s="263">
        <f t="shared" si="62"/>
        <v>0</v>
      </c>
      <c r="T297" s="263">
        <f t="shared" si="63"/>
        <v>1</v>
      </c>
      <c r="U297" s="263">
        <f t="shared" si="66"/>
        <v>71</v>
      </c>
      <c r="V297" s="263">
        <f t="shared" si="64"/>
        <v>71</v>
      </c>
    </row>
    <row r="298" spans="1:22" ht="56.95" customHeight="1" x14ac:dyDescent="0.25">
      <c r="A298" s="293" t="str">
        <f>Questions!$A298</f>
        <v>DPAI-04</v>
      </c>
      <c r="B298" s="293" t="str">
        <f t="shared" si="57"/>
        <v>DPAI</v>
      </c>
      <c r="C298" s="293" t="str">
        <f>VLOOKUP($A298,Questions!$A$3:$L$333,2,0)&amp;""</f>
        <v>Will institutional data be processed through a third party or subprocessor that also uses AI?</v>
      </c>
      <c r="D298" s="293" t="str">
        <f>VLOOKUP($A298,Questions!$A$3:$L$333,11,0)&amp;""</f>
        <v/>
      </c>
      <c r="E298" s="293" t="str">
        <f>VLOOKUP($A298,Questions!$A$3:$L$333,12,0)&amp;""</f>
        <v>Privacy</v>
      </c>
      <c r="F298" s="293" t="str">
        <f>VLOOKUP($A298,'Privacy Analyst Evaluation'!$A$46:$K$120,3,0)&amp;""</f>
        <v>Yes</v>
      </c>
      <c r="G298" s="293" t="str">
        <f>VLOOKUP($A298,'Privacy Analyst Evaluation'!$A$46:$K$120,7,0)&amp;""</f>
        <v>No</v>
      </c>
      <c r="H298" s="293" t="str">
        <f>VLOOKUP($A298,'Privacy Analyst Evaluation'!$A$46:$K$120,8,0)&amp;""</f>
        <v/>
      </c>
      <c r="I298" s="293" t="str">
        <f>VLOOKUP($A298,'Privacy Analyst Evaluation'!$A$46:$K$120,9,0)&amp;""</f>
        <v>Standard Importance</v>
      </c>
      <c r="J298" s="293" t="str">
        <f>VLOOKUP($A298,'Privacy Analyst Evaluation'!$A$46:$K$120,10,0)&amp;""</f>
        <v/>
      </c>
      <c r="K298" s="293">
        <f t="shared" si="58"/>
        <v>10</v>
      </c>
      <c r="L298" s="263">
        <f>IF($E298="Not Scored", "N/A",IF(AND($D298='Auto Responses'!$J$27,$H298=""),"N/A",IF(AND($D298='Auto Responses'!$J$27,$H298='Auto Responses'!$J$7),1,IF(AND($D298='Auto Responses'!$J$27,$H298='Auto Responses'!$J$8),0,IF(OR(AND($F298=$G298,$H298=""),$H298='Auto Responses'!$J$7),1,0)))))</f>
        <v>0</v>
      </c>
      <c r="M298" s="293" t="str">
        <f>VLOOKUP($A298,'Privacy Analyst Evaluation'!$A$46:$K$120,11,0)&amp;""</f>
        <v>FALSE</v>
      </c>
      <c r="N298" s="293">
        <f t="shared" si="59"/>
        <v>0</v>
      </c>
      <c r="O298" s="263">
        <f t="shared" si="67"/>
        <v>10</v>
      </c>
      <c r="P298" s="263">
        <f t="shared" si="60"/>
        <v>0</v>
      </c>
      <c r="Q298" s="263">
        <f t="shared" si="61"/>
        <v>0</v>
      </c>
      <c r="R298" s="263">
        <f t="shared" si="65"/>
        <v>0</v>
      </c>
      <c r="S298" s="263">
        <f t="shared" si="62"/>
        <v>0</v>
      </c>
      <c r="T298" s="263">
        <f t="shared" si="63"/>
        <v>0</v>
      </c>
      <c r="U298" s="263">
        <f t="shared" si="66"/>
        <v>71</v>
      </c>
      <c r="V298" s="263">
        <f t="shared" si="64"/>
        <v>0</v>
      </c>
    </row>
    <row r="299" spans="1:22" ht="56.95" customHeight="1" x14ac:dyDescent="0.25">
      <c r="A299" s="293" t="str">
        <f>Questions!$A299</f>
        <v>DPAI-05</v>
      </c>
      <c r="B299" s="293" t="str">
        <f t="shared" si="57"/>
        <v>DPAI</v>
      </c>
      <c r="C299" s="293" t="str">
        <f>VLOOKUP($A299,Questions!$A$3:$L$333,2,0)&amp;""</f>
        <v>Is AI processing limited to fully licensed commercial enterprise AI services?</v>
      </c>
      <c r="D299" s="293" t="str">
        <f>VLOOKUP($A299,Questions!$A$3:$L$333,11,0)&amp;""</f>
        <v/>
      </c>
      <c r="E299" s="293" t="str">
        <f>VLOOKUP($A299,Questions!$A$3:$L$333,12,0)&amp;""</f>
        <v>Privacy</v>
      </c>
      <c r="F299" s="293" t="str">
        <f>VLOOKUP($A299,'Privacy Analyst Evaluation'!$A$46:$K$120,3,0)&amp;""</f>
        <v>Yes</v>
      </c>
      <c r="G299" s="293" t="str">
        <f>VLOOKUP($A299,'Privacy Analyst Evaluation'!$A$46:$K$120,7,0)&amp;""</f>
        <v>Yes</v>
      </c>
      <c r="H299" s="293" t="str">
        <f>VLOOKUP($A299,'Privacy Analyst Evaluation'!$A$46:$K$120,8,0)&amp;""</f>
        <v/>
      </c>
      <c r="I299" s="293" t="str">
        <f>VLOOKUP($A299,'Privacy Analyst Evaluation'!$A$46:$K$120,9,0)&amp;""</f>
        <v>Minor Importance</v>
      </c>
      <c r="J299" s="293" t="str">
        <f>VLOOKUP($A299,'Privacy Analyst Evaluation'!$A$46:$K$120,10,0)&amp;""</f>
        <v/>
      </c>
      <c r="K299" s="293">
        <f t="shared" si="58"/>
        <v>5</v>
      </c>
      <c r="L299" s="263">
        <f>IF($E299="Not Scored", "N/A",IF(AND($D299='Auto Responses'!$J$27,$H299=""),"N/A",IF(AND($D299='Auto Responses'!$J$27,$H299='Auto Responses'!$J$7),1,IF(AND($D299='Auto Responses'!$J$27,$H299='Auto Responses'!$J$8),0,IF(OR(AND($F299=$G299,$H299=""),$H299='Auto Responses'!$J$7),1,0)))))</f>
        <v>1</v>
      </c>
      <c r="M299" s="293" t="str">
        <f>VLOOKUP($A299,'Privacy Analyst Evaluation'!$A$46:$K$120,11,0)&amp;""</f>
        <v>FALSE</v>
      </c>
      <c r="N299" s="293">
        <f t="shared" si="59"/>
        <v>0</v>
      </c>
      <c r="O299" s="263">
        <f t="shared" si="67"/>
        <v>5</v>
      </c>
      <c r="P299" s="263">
        <f t="shared" si="60"/>
        <v>5</v>
      </c>
      <c r="Q299" s="263">
        <f t="shared" si="61"/>
        <v>0</v>
      </c>
      <c r="R299" s="263">
        <f t="shared" si="65"/>
        <v>0</v>
      </c>
      <c r="S299" s="263">
        <f t="shared" si="62"/>
        <v>0</v>
      </c>
      <c r="T299" s="263">
        <f t="shared" si="63"/>
        <v>0</v>
      </c>
      <c r="U299" s="263">
        <f t="shared" si="66"/>
        <v>71</v>
      </c>
      <c r="V299" s="263">
        <f t="shared" si="64"/>
        <v>0</v>
      </c>
    </row>
    <row r="300" spans="1:22" ht="56.95" customHeight="1" x14ac:dyDescent="0.25">
      <c r="A300" s="293" t="str">
        <f>Questions!$A300</f>
        <v>DPAI-06</v>
      </c>
      <c r="B300" s="293" t="str">
        <f t="shared" si="57"/>
        <v>DPAI</v>
      </c>
      <c r="C300" s="293" t="str">
        <f>VLOOKUP($A300,Questions!$A$3:$L$333,2,0)&amp;""</f>
        <v>Will institutional data be used or processed by any shared AI services?</v>
      </c>
      <c r="D300" s="293" t="str">
        <f>VLOOKUP($A300,Questions!$A$3:$L$333,11,0)&amp;""</f>
        <v/>
      </c>
      <c r="E300" s="293" t="str">
        <f>VLOOKUP($A300,Questions!$A$3:$L$333,12,0)&amp;""</f>
        <v>Privacy</v>
      </c>
      <c r="F300" s="293" t="str">
        <f>VLOOKUP($A300,'Privacy Analyst Evaluation'!$A$46:$K$120,3,0)&amp;""</f>
        <v>Yes</v>
      </c>
      <c r="G300" s="293" t="str">
        <f>VLOOKUP($A300,'Privacy Analyst Evaluation'!$A$46:$K$120,7,0)&amp;""</f>
        <v>No</v>
      </c>
      <c r="H300" s="293" t="str">
        <f>VLOOKUP($A300,'Privacy Analyst Evaluation'!$A$46:$K$120,8,0)&amp;""</f>
        <v/>
      </c>
      <c r="I300" s="293" t="str">
        <f>VLOOKUP($A300,'Privacy Analyst Evaluation'!$A$46:$K$120,9,0)&amp;""</f>
        <v>Minor Importance</v>
      </c>
      <c r="J300" s="293" t="str">
        <f>VLOOKUP($A300,'Privacy Analyst Evaluation'!$A$46:$K$120,10,0)&amp;""</f>
        <v/>
      </c>
      <c r="K300" s="293">
        <f t="shared" si="58"/>
        <v>5</v>
      </c>
      <c r="L300" s="263">
        <f>IF($E300="Not Scored", "N/A",IF(AND($D300='Auto Responses'!$J$27,$H300=""),"N/A",IF(AND($D300='Auto Responses'!$J$27,$H300='Auto Responses'!$J$7),1,IF(AND($D300='Auto Responses'!$J$27,$H300='Auto Responses'!$J$8),0,IF(OR(AND($F300=$G300,$H300=""),$H300='Auto Responses'!$J$7),1,0)))))</f>
        <v>0</v>
      </c>
      <c r="M300" s="293" t="str">
        <f>VLOOKUP($A300,'Privacy Analyst Evaluation'!$A$46:$K$120,11,0)&amp;""</f>
        <v>FALSE</v>
      </c>
      <c r="N300" s="293">
        <f t="shared" si="59"/>
        <v>0</v>
      </c>
      <c r="O300" s="263">
        <f t="shared" si="67"/>
        <v>5</v>
      </c>
      <c r="P300" s="263">
        <f t="shared" si="60"/>
        <v>0</v>
      </c>
      <c r="Q300" s="263">
        <f t="shared" si="61"/>
        <v>0</v>
      </c>
      <c r="R300" s="263">
        <f t="shared" si="65"/>
        <v>0</v>
      </c>
      <c r="S300" s="263">
        <f t="shared" si="62"/>
        <v>0</v>
      </c>
      <c r="T300" s="263">
        <f t="shared" si="63"/>
        <v>0</v>
      </c>
      <c r="U300" s="263">
        <f t="shared" si="66"/>
        <v>71</v>
      </c>
      <c r="V300" s="263">
        <f t="shared" si="64"/>
        <v>0</v>
      </c>
    </row>
    <row r="301" spans="1:22" ht="56.95" customHeight="1" x14ac:dyDescent="0.25">
      <c r="A301" s="293" t="str">
        <f>Questions!$A301</f>
        <v>DPAI-07</v>
      </c>
      <c r="B301" s="293" t="str">
        <f t="shared" si="57"/>
        <v>DPAI</v>
      </c>
      <c r="C301" s="293" t="str">
        <f>VLOOKUP($A301,Questions!$A$3:$L$333,2,0)&amp;""</f>
        <v>Do you have safeguards in place to protect institutional data and data privacy from unintended AI queries or processing?</v>
      </c>
      <c r="D301" s="293" t="str">
        <f>VLOOKUP($A301,Questions!$A$3:$L$333,11,0)&amp;""</f>
        <v/>
      </c>
      <c r="E301" s="293" t="str">
        <f>VLOOKUP($A301,Questions!$A$3:$L$333,12,0)&amp;""</f>
        <v>Privacy</v>
      </c>
      <c r="F301" s="293" t="str">
        <f>VLOOKUP($A301,'Privacy Analyst Evaluation'!$A$46:$K$120,3,0)&amp;""</f>
        <v>Yes</v>
      </c>
      <c r="G301" s="293" t="str">
        <f>VLOOKUP($A301,'Privacy Analyst Evaluation'!$A$46:$K$120,7,0)&amp;""</f>
        <v>Yes</v>
      </c>
      <c r="H301" s="293" t="str">
        <f>VLOOKUP($A301,'Privacy Analyst Evaluation'!$A$46:$K$120,8,0)&amp;""</f>
        <v/>
      </c>
      <c r="I301" s="293" t="str">
        <f>VLOOKUP($A301,'Privacy Analyst Evaluation'!$A$46:$K$120,9,0)&amp;""</f>
        <v>Minor Importance</v>
      </c>
      <c r="J301" s="293" t="str">
        <f>VLOOKUP($A301,'Privacy Analyst Evaluation'!$A$46:$K$120,10,0)&amp;""</f>
        <v/>
      </c>
      <c r="K301" s="293">
        <f t="shared" si="58"/>
        <v>5</v>
      </c>
      <c r="L301" s="263">
        <f>IF($E301="Not Scored", "N/A",IF(AND($D301='Auto Responses'!$J$27,$H301=""),"N/A",IF(AND($D301='Auto Responses'!$J$27,$H301='Auto Responses'!$J$7),1,IF(AND($D301='Auto Responses'!$J$27,$H301='Auto Responses'!$J$8),0,IF(OR(AND($F301=$G301,$H301=""),$H301='Auto Responses'!$J$7),1,0)))))</f>
        <v>1</v>
      </c>
      <c r="M301" s="293" t="str">
        <f>VLOOKUP($A301,'Privacy Analyst Evaluation'!$A$46:$K$120,11,0)&amp;""</f>
        <v>FALSE</v>
      </c>
      <c r="N301" s="293">
        <f t="shared" si="59"/>
        <v>0</v>
      </c>
      <c r="O301" s="263">
        <f t="shared" si="67"/>
        <v>5</v>
      </c>
      <c r="P301" s="263">
        <f t="shared" si="60"/>
        <v>5</v>
      </c>
      <c r="Q301" s="263">
        <f t="shared" si="61"/>
        <v>0</v>
      </c>
      <c r="R301" s="263">
        <f t="shared" si="65"/>
        <v>0</v>
      </c>
      <c r="S301" s="263">
        <f t="shared" si="62"/>
        <v>0</v>
      </c>
      <c r="T301" s="263">
        <f t="shared" si="63"/>
        <v>0</v>
      </c>
      <c r="U301" s="263">
        <f t="shared" si="66"/>
        <v>71</v>
      </c>
      <c r="V301" s="263">
        <f t="shared" si="64"/>
        <v>0</v>
      </c>
    </row>
    <row r="302" spans="1:22" ht="56.95" customHeight="1" x14ac:dyDescent="0.25">
      <c r="A302" s="293" t="str">
        <f>Questions!$A302</f>
        <v>DPAI-08</v>
      </c>
      <c r="B302" s="293" t="str">
        <f t="shared" si="57"/>
        <v>DPAI</v>
      </c>
      <c r="C302" s="293" t="str">
        <f>VLOOKUP($A302,Questions!$A$3:$L$333,2,0)&amp;""</f>
        <v>Do you provide choice to the user to opt out of AI use?</v>
      </c>
      <c r="D302" s="293" t="str">
        <f>VLOOKUP($A302,Questions!$A$3:$L$333,11,0)&amp;""</f>
        <v/>
      </c>
      <c r="E302" s="293" t="str">
        <f>VLOOKUP($A302,Questions!$A$3:$L$333,12,0)&amp;""</f>
        <v>Privacy</v>
      </c>
      <c r="F302" s="293" t="str">
        <f>VLOOKUP($A302,'Privacy Analyst Evaluation'!$A$46:$K$120,3,0)&amp;""</f>
        <v>Yes</v>
      </c>
      <c r="G302" s="293" t="str">
        <f>VLOOKUP($A302,'Privacy Analyst Evaluation'!$A$46:$K$120,7,0)&amp;""</f>
        <v>Yes</v>
      </c>
      <c r="H302" s="293" t="str">
        <f>VLOOKUP($A302,'Privacy Analyst Evaluation'!$A$46:$K$120,8,0)&amp;""</f>
        <v/>
      </c>
      <c r="I302" s="293" t="str">
        <f>VLOOKUP($A302,'Privacy Analyst Evaluation'!$A$46:$K$120,9,0)&amp;""</f>
        <v>Minor Importance</v>
      </c>
      <c r="J302" s="293" t="str">
        <f>VLOOKUP($A302,'Privacy Analyst Evaluation'!$A$46:$K$120,10,0)&amp;""</f>
        <v/>
      </c>
      <c r="K302" s="293">
        <f t="shared" si="58"/>
        <v>5</v>
      </c>
      <c r="L302" s="263">
        <f>IF($E302="Not Scored", "N/A",IF(AND($D302='Auto Responses'!$J$27,$H302=""),"N/A",IF(AND($D302='Auto Responses'!$J$27,$H302='Auto Responses'!$J$7),1,IF(AND($D302='Auto Responses'!$J$27,$H302='Auto Responses'!$J$8),0,IF(OR(AND($F302=$G302,$H302=""),$H302='Auto Responses'!$J$7),1,0)))))</f>
        <v>1</v>
      </c>
      <c r="M302" s="293" t="str">
        <f>VLOOKUP($A302,'Privacy Analyst Evaluation'!$A$46:$K$120,11,0)&amp;""</f>
        <v>FALSE</v>
      </c>
      <c r="N302" s="293">
        <f t="shared" si="59"/>
        <v>0</v>
      </c>
      <c r="O302" s="263">
        <f t="shared" si="67"/>
        <v>5</v>
      </c>
      <c r="P302" s="263">
        <f t="shared" si="60"/>
        <v>5</v>
      </c>
      <c r="Q302" s="263">
        <f t="shared" si="61"/>
        <v>0</v>
      </c>
      <c r="R302" s="263">
        <f t="shared" si="65"/>
        <v>0</v>
      </c>
      <c r="S302" s="263">
        <f t="shared" si="62"/>
        <v>0</v>
      </c>
      <c r="T302" s="263">
        <f t="shared" si="63"/>
        <v>0</v>
      </c>
      <c r="U302" s="263">
        <f t="shared" si="66"/>
        <v>71</v>
      </c>
      <c r="V302" s="263">
        <f t="shared" si="64"/>
        <v>0</v>
      </c>
    </row>
    <row r="303" spans="1:22" ht="56.95" customHeight="1" x14ac:dyDescent="0.25">
      <c r="A303" s="293" t="str">
        <f>Questions!$A303</f>
        <v>AIQU-01</v>
      </c>
      <c r="B303" s="293" t="str">
        <f t="shared" si="57"/>
        <v>AIQU</v>
      </c>
      <c r="C303" s="293" t="str">
        <f>VLOOKUP($A303,Questions!$A$3:$L$333,2,0)&amp;""</f>
        <v>Does your solution leverage machine learning (ML) or do you plan to do so in the next 12 months?</v>
      </c>
      <c r="D303" s="293" t="str">
        <f>VLOOKUP($A303,Questions!$A$3:$L$333,11,0)&amp;""</f>
        <v>NA</v>
      </c>
      <c r="E303" s="293" t="str">
        <f>VLOOKUP($A303,Questions!$A$3:$L$333,12,0)&amp;""</f>
        <v>Not scored</v>
      </c>
      <c r="F303" s="293" t="str">
        <f>VLOOKUP($A303,'Institution Evaluation'!$A$56:$K$346,3,0)&amp;""</f>
        <v>Yes</v>
      </c>
      <c r="G303" s="293" t="str">
        <f>VLOOKUP($A303,'Institution Evaluation'!$A$56:$K$346,7,0)&amp;""</f>
        <v>Not scored</v>
      </c>
      <c r="H303" s="293" t="str">
        <f>VLOOKUP($A303,'Institution Evaluation'!$A$56:$K$346,8,0)&amp;""</f>
        <v/>
      </c>
      <c r="I303" s="293" t="str">
        <f>VLOOKUP($A303,'Institution Evaluation'!$A$56:$K$346,9,0)&amp;""</f>
        <v/>
      </c>
      <c r="J303" s="293" t="str">
        <f>VLOOKUP($A303,'Institution Evaluation'!$A$56:$K$346,10,0)&amp;""</f>
        <v/>
      </c>
      <c r="K303" s="293">
        <f t="shared" si="58"/>
        <v>10</v>
      </c>
      <c r="L303" s="263" t="str">
        <f>IF($E303="Not Scored", "N/A",IF(AND($D303='Auto Responses'!$J$27,$H303=""),"N/A",IF(AND($D303='Auto Responses'!$J$27,$H303='Auto Responses'!$J$7),1,IF(AND($D303='Auto Responses'!$J$27,$H303='Auto Responses'!$J$8),0,IF(OR(AND($F303=$G303,$H303=""),$H303='Auto Responses'!$J$7),1,0)))))</f>
        <v>N/A</v>
      </c>
      <c r="M303" s="293" t="str">
        <f>VLOOKUP($A303,'Institution Evaluation'!$A$56:$K$346,11,0)&amp;""</f>
        <v>FALSE</v>
      </c>
      <c r="N303" s="293">
        <f t="shared" si="59"/>
        <v>0</v>
      </c>
      <c r="O303" s="263" t="str">
        <f t="shared" ref="O303:O319" si="68">IF(OR($F$20="No",$E303="Not Scored",$F303="N/A"),"N/A",IF($J303="",$K303,IF($J303="Minor Importance",5,IF($J303="Standard Importance",10,IF($J303="Critical Importance",20,0)))))</f>
        <v>N/A</v>
      </c>
      <c r="P303" s="263" t="str">
        <f t="shared" si="60"/>
        <v>N/A</v>
      </c>
      <c r="Q303" s="263">
        <f t="shared" si="61"/>
        <v>0</v>
      </c>
      <c r="R303" s="263">
        <f t="shared" si="65"/>
        <v>0</v>
      </c>
      <c r="S303" s="263">
        <f t="shared" si="62"/>
        <v>0</v>
      </c>
      <c r="T303" s="263">
        <f t="shared" si="63"/>
        <v>0</v>
      </c>
      <c r="U303" s="263">
        <f t="shared" si="66"/>
        <v>71</v>
      </c>
      <c r="V303" s="263">
        <f t="shared" si="64"/>
        <v>0</v>
      </c>
    </row>
    <row r="304" spans="1:22" ht="56.95" customHeight="1" x14ac:dyDescent="0.25">
      <c r="A304" s="293" t="str">
        <f>Questions!$A304</f>
        <v>AIQU-02</v>
      </c>
      <c r="B304" s="293" t="str">
        <f t="shared" si="57"/>
        <v>AIQU</v>
      </c>
      <c r="C304" s="293" t="str">
        <f>VLOOKUP($A304,Questions!$A$3:$L$333,2,0)&amp;""</f>
        <v>Does your solution leverage a large language model (LLM) or do you plan to do so in the next 12 months?</v>
      </c>
      <c r="D304" s="293" t="str">
        <f>VLOOKUP($A304,Questions!$A$3:$L$333,11,0)&amp;""</f>
        <v>NA</v>
      </c>
      <c r="E304" s="293" t="str">
        <f>VLOOKUP($A304,Questions!$A$3:$L$333,12,0)&amp;""</f>
        <v>Not scored</v>
      </c>
      <c r="F304" s="293" t="str">
        <f>VLOOKUP($A304,'Institution Evaluation'!$A$56:$K$346,3,0)&amp;""</f>
        <v>No</v>
      </c>
      <c r="G304" s="293" t="str">
        <f>VLOOKUP($A304,'Institution Evaluation'!$A$56:$K$346,7,0)&amp;""</f>
        <v>Not scored</v>
      </c>
      <c r="H304" s="293" t="str">
        <f>VLOOKUP($A304,'Institution Evaluation'!$A$56:$K$346,8,0)&amp;""</f>
        <v/>
      </c>
      <c r="I304" s="293" t="str">
        <f>VLOOKUP($A304,'Institution Evaluation'!$A$56:$K$346,9,0)&amp;""</f>
        <v/>
      </c>
      <c r="J304" s="293" t="str">
        <f>VLOOKUP($A304,'Institution Evaluation'!$A$56:$K$346,10,0)&amp;""</f>
        <v/>
      </c>
      <c r="K304" s="293">
        <f t="shared" si="58"/>
        <v>10</v>
      </c>
      <c r="L304" s="263" t="str">
        <f>IF($E304="Not Scored", "N/A",IF(AND($D304='Auto Responses'!$J$27,$H304=""),"N/A",IF(AND($D304='Auto Responses'!$J$27,$H304='Auto Responses'!$J$7),1,IF(AND($D304='Auto Responses'!$J$27,$H304='Auto Responses'!$J$8),0,IF(OR(AND($F304=$G304,$H304=""),$H304='Auto Responses'!$J$7),1,0)))))</f>
        <v>N/A</v>
      </c>
      <c r="M304" s="293" t="str">
        <f>VLOOKUP($A304,'Institution Evaluation'!$A$56:$K$346,11,0)&amp;""</f>
        <v>FALSE</v>
      </c>
      <c r="N304" s="293">
        <f t="shared" si="59"/>
        <v>0</v>
      </c>
      <c r="O304" s="263" t="str">
        <f t="shared" si="68"/>
        <v>N/A</v>
      </c>
      <c r="P304" s="263" t="str">
        <f t="shared" si="60"/>
        <v>N/A</v>
      </c>
      <c r="Q304" s="263">
        <f t="shared" si="61"/>
        <v>0</v>
      </c>
      <c r="R304" s="263">
        <f t="shared" si="65"/>
        <v>0</v>
      </c>
      <c r="S304" s="263">
        <f t="shared" si="62"/>
        <v>0</v>
      </c>
      <c r="T304" s="263">
        <f t="shared" si="63"/>
        <v>0</v>
      </c>
      <c r="U304" s="263">
        <f t="shared" si="66"/>
        <v>71</v>
      </c>
      <c r="V304" s="263">
        <f t="shared" si="64"/>
        <v>0</v>
      </c>
    </row>
    <row r="305" spans="1:22" ht="56.95" customHeight="1" x14ac:dyDescent="0.25">
      <c r="A305" s="293" t="str">
        <f>Questions!$A305</f>
        <v>AIGN-01</v>
      </c>
      <c r="B305" s="293" t="str">
        <f t="shared" si="57"/>
        <v>AIGN</v>
      </c>
      <c r="C305" s="293" t="str">
        <f>VLOOKUP($A305,Questions!$A$3:$L$333,2,0)&amp;""</f>
        <v>Does your solution have an AI risk model when developing or implementing your solution's AI model?*</v>
      </c>
      <c r="D305" s="293" t="str">
        <f>VLOOKUP($A305,Questions!$A$3:$L$333,11,0)&amp;""</f>
        <v/>
      </c>
      <c r="E305" s="293" t="str">
        <f>VLOOKUP($A305,Questions!$A$3:$L$333,12,0)&amp;""</f>
        <v>AI</v>
      </c>
      <c r="F305" s="293" t="str">
        <f>VLOOKUP($A305,'Institution Evaluation'!$A$56:$K$346,3,0)&amp;""</f>
        <v>Yes</v>
      </c>
      <c r="G305" s="293" t="str">
        <f>VLOOKUP($A305,'Institution Evaluation'!$A$56:$K$346,7,0)&amp;""</f>
        <v>Yes</v>
      </c>
      <c r="H305" s="293" t="str">
        <f>VLOOKUP($A305,'Institution Evaluation'!$A$56:$K$346,8,0)&amp;""</f>
        <v/>
      </c>
      <c r="I305" s="293" t="str">
        <f>VLOOKUP($A305,'Institution Evaluation'!$A$56:$K$346,9,0)&amp;""</f>
        <v>Critical Importance</v>
      </c>
      <c r="J305" s="293" t="str">
        <f>VLOOKUP($A305,'Institution Evaluation'!$A$56:$K$346,10,0)&amp;""</f>
        <v/>
      </c>
      <c r="K305" s="293">
        <f t="shared" si="58"/>
        <v>20</v>
      </c>
      <c r="L305" s="263">
        <f>IF($E305="Not Scored", "N/A",IF(AND($D305='Auto Responses'!$J$27,$H305=""),"N/A",IF(AND($D305='Auto Responses'!$J$27,$H305='Auto Responses'!$J$7),1,IF(AND($D305='Auto Responses'!$J$27,$H305='Auto Responses'!$J$8),0,IF(OR(AND($F305=$G305,$H305=""),$H305='Auto Responses'!$J$7),1,0)))))</f>
        <v>1</v>
      </c>
      <c r="M305" s="293" t="str">
        <f>VLOOKUP($A305,'Institution Evaluation'!$A$56:$K$346,11,0)&amp;""</f>
        <v>FALSE</v>
      </c>
      <c r="N305" s="293">
        <f t="shared" si="59"/>
        <v>1</v>
      </c>
      <c r="O305" s="263">
        <f t="shared" si="68"/>
        <v>20</v>
      </c>
      <c r="P305" s="263">
        <f t="shared" si="60"/>
        <v>20</v>
      </c>
      <c r="Q305" s="263">
        <f t="shared" si="61"/>
        <v>0</v>
      </c>
      <c r="R305" s="263">
        <f t="shared" si="65"/>
        <v>0</v>
      </c>
      <c r="S305" s="263">
        <f t="shared" si="62"/>
        <v>0</v>
      </c>
      <c r="T305" s="263">
        <f t="shared" si="63"/>
        <v>1</v>
      </c>
      <c r="U305" s="263">
        <f t="shared" si="66"/>
        <v>72</v>
      </c>
      <c r="V305" s="263">
        <f t="shared" si="64"/>
        <v>72</v>
      </c>
    </row>
    <row r="306" spans="1:22" ht="56.95" customHeight="1" x14ac:dyDescent="0.25">
      <c r="A306" s="293" t="str">
        <f>Questions!$A306</f>
        <v>AIGN-02</v>
      </c>
      <c r="B306" s="293" t="str">
        <f t="shared" si="57"/>
        <v>AIGN</v>
      </c>
      <c r="C306" s="293" t="str">
        <f>VLOOKUP($A306,Questions!$A$3:$L$333,2,0)&amp;""</f>
        <v>Can your solution's AI features be disabled by tenant and/or user?*</v>
      </c>
      <c r="D306" s="293" t="str">
        <f>VLOOKUP($A306,Questions!$A$3:$L$333,11,0)&amp;""</f>
        <v/>
      </c>
      <c r="E306" s="293" t="str">
        <f>VLOOKUP($A306,Questions!$A$3:$L$333,12,0)&amp;""</f>
        <v>AI</v>
      </c>
      <c r="F306" s="293" t="str">
        <f>VLOOKUP($A306,'Institution Evaluation'!$A$56:$K$346,3,0)&amp;""</f>
        <v>Yes</v>
      </c>
      <c r="G306" s="293" t="str">
        <f>VLOOKUP($A306,'Institution Evaluation'!$A$56:$K$346,7,0)&amp;""</f>
        <v>Yes</v>
      </c>
      <c r="H306" s="293" t="str">
        <f>VLOOKUP($A306,'Institution Evaluation'!$A$56:$K$346,8,0)&amp;""</f>
        <v/>
      </c>
      <c r="I306" s="293" t="str">
        <f>VLOOKUP($A306,'Institution Evaluation'!$A$56:$K$346,9,0)&amp;""</f>
        <v>Critical Importance</v>
      </c>
      <c r="J306" s="293" t="str">
        <f>VLOOKUP($A306,'Institution Evaluation'!$A$56:$K$346,10,0)&amp;""</f>
        <v/>
      </c>
      <c r="K306" s="293">
        <f t="shared" si="58"/>
        <v>20</v>
      </c>
      <c r="L306" s="263">
        <f>IF($E306="Not Scored", "N/A",IF(AND($D306='Auto Responses'!$J$27,$H306=""),"N/A",IF(AND($D306='Auto Responses'!$J$27,$H306='Auto Responses'!$J$7),1,IF(AND($D306='Auto Responses'!$J$27,$H306='Auto Responses'!$J$8),0,IF(OR(AND($F306=$G306,$H306=""),$H306='Auto Responses'!$J$7),1,0)))))</f>
        <v>1</v>
      </c>
      <c r="M306" s="293" t="str">
        <f>VLOOKUP($A306,'Institution Evaluation'!$A$56:$K$346,11,0)&amp;""</f>
        <v>FALSE</v>
      </c>
      <c r="N306" s="293">
        <f t="shared" si="59"/>
        <v>1</v>
      </c>
      <c r="O306" s="263">
        <f t="shared" si="68"/>
        <v>20</v>
      </c>
      <c r="P306" s="263">
        <f t="shared" si="60"/>
        <v>20</v>
      </c>
      <c r="Q306" s="263">
        <f t="shared" si="61"/>
        <v>0</v>
      </c>
      <c r="R306" s="263">
        <f t="shared" si="65"/>
        <v>0</v>
      </c>
      <c r="S306" s="263">
        <f t="shared" si="62"/>
        <v>0</v>
      </c>
      <c r="T306" s="263">
        <f t="shared" si="63"/>
        <v>1</v>
      </c>
      <c r="U306" s="263">
        <f t="shared" si="66"/>
        <v>73</v>
      </c>
      <c r="V306" s="263">
        <f t="shared" si="64"/>
        <v>73</v>
      </c>
    </row>
    <row r="307" spans="1:22" ht="56.95" customHeight="1" x14ac:dyDescent="0.25">
      <c r="A307" s="293" t="str">
        <f>Questions!$A307</f>
        <v>AIGN-03</v>
      </c>
      <c r="B307" s="293" t="str">
        <f t="shared" si="57"/>
        <v>AIGN</v>
      </c>
      <c r="C307" s="293" t="str">
        <f>VLOOKUP($A307,Questions!$A$3:$L$333,2,0)&amp;""</f>
        <v>Have your staff completed responsible AI training?*</v>
      </c>
      <c r="D307" s="293" t="str">
        <f>VLOOKUP($A307,Questions!$A$3:$L$333,11,0)&amp;""</f>
        <v/>
      </c>
      <c r="E307" s="293" t="str">
        <f>VLOOKUP($A307,Questions!$A$3:$L$333,12,0)&amp;""</f>
        <v>AI</v>
      </c>
      <c r="F307" s="293" t="str">
        <f>VLOOKUP($A307,'Institution Evaluation'!$A$56:$K$346,3,0)&amp;""</f>
        <v>No</v>
      </c>
      <c r="G307" s="293" t="str">
        <f>VLOOKUP($A307,'Institution Evaluation'!$A$56:$K$346,7,0)&amp;""</f>
        <v>Yes</v>
      </c>
      <c r="H307" s="293" t="str">
        <f>VLOOKUP($A307,'Institution Evaluation'!$A$56:$K$346,8,0)&amp;""</f>
        <v/>
      </c>
      <c r="I307" s="293" t="str">
        <f>VLOOKUP($A307,'Institution Evaluation'!$A$56:$K$346,9,0)&amp;""</f>
        <v>Critical Importance</v>
      </c>
      <c r="J307" s="293" t="str">
        <f>VLOOKUP($A307,'Institution Evaluation'!$A$56:$K$346,10,0)&amp;""</f>
        <v/>
      </c>
      <c r="K307" s="293">
        <f t="shared" si="58"/>
        <v>20</v>
      </c>
      <c r="L307" s="263">
        <f>IF($E307="Not Scored", "N/A",IF(AND($D307='Auto Responses'!$J$27,$H307=""),"N/A",IF(AND($D307='Auto Responses'!$J$27,$H307='Auto Responses'!$J$7),1,IF(AND($D307='Auto Responses'!$J$27,$H307='Auto Responses'!$J$8),0,IF(OR(AND($F307=$G307,$H307=""),$H307='Auto Responses'!$J$7),1,0)))))</f>
        <v>0</v>
      </c>
      <c r="M307" s="293" t="str">
        <f>VLOOKUP($A307,'Institution Evaluation'!$A$56:$K$346,11,0)&amp;""</f>
        <v>FALSE</v>
      </c>
      <c r="N307" s="293">
        <f t="shared" si="59"/>
        <v>1</v>
      </c>
      <c r="O307" s="263">
        <f t="shared" si="68"/>
        <v>20</v>
      </c>
      <c r="P307" s="263">
        <f t="shared" si="60"/>
        <v>0</v>
      </c>
      <c r="Q307" s="263">
        <f t="shared" si="61"/>
        <v>0</v>
      </c>
      <c r="R307" s="263">
        <f t="shared" si="65"/>
        <v>0</v>
      </c>
      <c r="S307" s="263">
        <f t="shared" si="62"/>
        <v>0</v>
      </c>
      <c r="T307" s="263">
        <f t="shared" si="63"/>
        <v>1</v>
      </c>
      <c r="U307" s="263">
        <f t="shared" si="66"/>
        <v>74</v>
      </c>
      <c r="V307" s="263">
        <f t="shared" si="64"/>
        <v>74</v>
      </c>
    </row>
    <row r="308" spans="1:22" ht="56.95" customHeight="1" x14ac:dyDescent="0.25">
      <c r="A308" s="293" t="str">
        <f>Questions!$A308</f>
        <v>AIGN-04</v>
      </c>
      <c r="B308" s="293" t="str">
        <f t="shared" si="57"/>
        <v>AIGN</v>
      </c>
      <c r="C308" s="293" t="str">
        <f>VLOOKUP($A308,Questions!$A$3:$L$333,2,0)&amp;""</f>
        <v>Please describe the capabilities of your solution's AI features.</v>
      </c>
      <c r="D308" s="293" t="str">
        <f>VLOOKUP($A308,Questions!$A$3:$L$333,11,0)&amp;""</f>
        <v/>
      </c>
      <c r="E308" s="293" t="str">
        <f>VLOOKUP($A308,Questions!$A$3:$L$333,12,0)&amp;""</f>
        <v>Not scored</v>
      </c>
      <c r="F308" s="293" t="str">
        <f>VLOOKUP($A308,'Institution Evaluation'!$A$56:$K$346,3,0)&amp;""</f>
        <v>AI-powered remote proctoring monitors webcam, microphone, and screenshare during assessments to detect and flag rule violations (e.g., unusual sounds, movement, or web navigation) and records evidence (session video and screenshots) for administrator review. Capabilities include optional ID verification, configurable violation notifications, and live proctoring with AI assistance.</v>
      </c>
      <c r="G308" s="293" t="str">
        <f>VLOOKUP($A308,'Institution Evaluation'!$A$56:$K$346,7,0)&amp;""</f>
        <v>Not scored</v>
      </c>
      <c r="H308" s="293" t="str">
        <f>VLOOKUP($A308,'Institution Evaluation'!$A$56:$K$346,8,0)&amp;""</f>
        <v/>
      </c>
      <c r="I308" s="293" t="str">
        <f>VLOOKUP($A308,'Institution Evaluation'!$A$56:$K$346,9,0)&amp;""</f>
        <v/>
      </c>
      <c r="J308" s="293" t="str">
        <f>VLOOKUP($A308,'Institution Evaluation'!$A$56:$K$346,10,0)&amp;""</f>
        <v/>
      </c>
      <c r="K308" s="293">
        <f t="shared" si="58"/>
        <v>10</v>
      </c>
      <c r="L308" s="263" t="str">
        <f>IF($E308="Not Scored", "N/A",IF(AND($D308='Auto Responses'!$J$27,$H308=""),"N/A",IF(AND($D308='Auto Responses'!$J$27,$H308='Auto Responses'!$J$7),1,IF(AND($D308='Auto Responses'!$J$27,$H308='Auto Responses'!$J$8),0,IF(OR(AND($F308=$G308,$H308=""),$H308='Auto Responses'!$J$7),1,0)))))</f>
        <v>N/A</v>
      </c>
      <c r="M308" s="293" t="str">
        <f>VLOOKUP($A308,'Institution Evaluation'!$A$56:$K$346,11,0)&amp;""</f>
        <v>FALSE</v>
      </c>
      <c r="N308" s="293">
        <f t="shared" si="59"/>
        <v>0</v>
      </c>
      <c r="O308" s="263" t="str">
        <f t="shared" si="68"/>
        <v>N/A</v>
      </c>
      <c r="P308" s="263" t="str">
        <f t="shared" si="60"/>
        <v>N/A</v>
      </c>
      <c r="Q308" s="263">
        <f t="shared" si="61"/>
        <v>0</v>
      </c>
      <c r="R308" s="263">
        <f t="shared" si="65"/>
        <v>0</v>
      </c>
      <c r="S308" s="263">
        <f t="shared" si="62"/>
        <v>0</v>
      </c>
      <c r="T308" s="263">
        <f t="shared" si="63"/>
        <v>0</v>
      </c>
      <c r="U308" s="263">
        <f t="shared" si="66"/>
        <v>74</v>
      </c>
      <c r="V308" s="263">
        <f t="shared" si="64"/>
        <v>0</v>
      </c>
    </row>
    <row r="309" spans="1:22" ht="56.95" customHeight="1" x14ac:dyDescent="0.25">
      <c r="A309" s="293" t="str">
        <f>Questions!$A309</f>
        <v>AIGN-05</v>
      </c>
      <c r="B309" s="293" t="str">
        <f t="shared" si="57"/>
        <v>AIGN</v>
      </c>
      <c r="C309" s="293" t="str">
        <f>VLOOKUP($A309,Questions!$A$3:$L$333,2,0)&amp;""</f>
        <v>Does your solution support business rules to protect sensitive data from being ingested by the AI model?</v>
      </c>
      <c r="D309" s="293" t="str">
        <f>VLOOKUP($A309,Questions!$A$3:$L$333,11,0)&amp;""</f>
        <v/>
      </c>
      <c r="E309" s="293" t="str">
        <f>VLOOKUP($A309,Questions!$A$3:$L$333,12,0)&amp;""</f>
        <v>AI</v>
      </c>
      <c r="F309" s="293" t="str">
        <f>VLOOKUP($A309,'Institution Evaluation'!$A$56:$K$346,3,0)&amp;""</f>
        <v>Yes</v>
      </c>
      <c r="G309" s="293" t="str">
        <f>VLOOKUP($A309,'Institution Evaluation'!$A$56:$K$346,7,0)&amp;""</f>
        <v>Yes</v>
      </c>
      <c r="H309" s="293" t="str">
        <f>VLOOKUP($A309,'Institution Evaluation'!$A$56:$K$346,8,0)&amp;""</f>
        <v/>
      </c>
      <c r="I309" s="293" t="str">
        <f>VLOOKUP($A309,'Institution Evaluation'!$A$56:$K$346,9,0)&amp;""</f>
        <v>Standard Importance</v>
      </c>
      <c r="J309" s="293" t="str">
        <f>VLOOKUP($A309,'Institution Evaluation'!$A$56:$K$346,10,0)&amp;""</f>
        <v/>
      </c>
      <c r="K309" s="293">
        <f t="shared" si="58"/>
        <v>10</v>
      </c>
      <c r="L309" s="263">
        <f>IF($E309="Not Scored", "N/A",IF(AND($D309='Auto Responses'!$J$27,$H309=""),"N/A",IF(AND($D309='Auto Responses'!$J$27,$H309='Auto Responses'!$J$7),1,IF(AND($D309='Auto Responses'!$J$27,$H309='Auto Responses'!$J$8),0,IF(OR(AND($F309=$G309,$H309=""),$H309='Auto Responses'!$J$7),1,0)))))</f>
        <v>1</v>
      </c>
      <c r="M309" s="293" t="str">
        <f>VLOOKUP($A309,'Institution Evaluation'!$A$56:$K$346,11,0)&amp;""</f>
        <v>FALSE</v>
      </c>
      <c r="N309" s="293">
        <f t="shared" si="59"/>
        <v>0</v>
      </c>
      <c r="O309" s="263">
        <f t="shared" si="68"/>
        <v>10</v>
      </c>
      <c r="P309" s="263">
        <f t="shared" si="60"/>
        <v>10</v>
      </c>
      <c r="Q309" s="263">
        <f t="shared" si="61"/>
        <v>0</v>
      </c>
      <c r="R309" s="263">
        <f t="shared" si="65"/>
        <v>0</v>
      </c>
      <c r="S309" s="263">
        <f t="shared" si="62"/>
        <v>0</v>
      </c>
      <c r="T309" s="263">
        <f t="shared" si="63"/>
        <v>0</v>
      </c>
      <c r="U309" s="263">
        <f t="shared" si="66"/>
        <v>74</v>
      </c>
      <c r="V309" s="263">
        <f t="shared" si="64"/>
        <v>0</v>
      </c>
    </row>
    <row r="310" spans="1:22" ht="71.2" customHeight="1" x14ac:dyDescent="0.25">
      <c r="A310" s="293" t="str">
        <f>Questions!$A310</f>
        <v>AIPL-01</v>
      </c>
      <c r="B310" s="293" t="str">
        <f t="shared" si="57"/>
        <v>AIPL</v>
      </c>
      <c r="C310" s="293" t="str">
        <f>VLOOKUP($A310,Questions!$A$3:$L$333,2,0)&amp;""</f>
        <v>Are your AI developer's policies, processes, procedures, and practices across the organization related to the mapping, measuring, and managing of AI risks conspicuously posted, unambiguous, and implemented effectively?*</v>
      </c>
      <c r="D310" s="293" t="str">
        <f>VLOOKUP($A310,Questions!$A$3:$L$333,11,0)&amp;""</f>
        <v/>
      </c>
      <c r="E310" s="293" t="str">
        <f>VLOOKUP($A310,Questions!$A$3:$L$333,12,0)&amp;""</f>
        <v>AI</v>
      </c>
      <c r="F310" s="293" t="str">
        <f>VLOOKUP($A310,'Institution Evaluation'!$A$56:$K$346,3,0)&amp;""</f>
        <v>Yes</v>
      </c>
      <c r="G310" s="293" t="str">
        <f>VLOOKUP($A310,'Institution Evaluation'!$A$56:$K$346,7,0)&amp;""</f>
        <v>Yes</v>
      </c>
      <c r="H310" s="293" t="str">
        <f>VLOOKUP($A310,'Institution Evaluation'!$A$56:$K$346,8,0)&amp;""</f>
        <v/>
      </c>
      <c r="I310" s="293" t="str">
        <f>VLOOKUP($A310,'Institution Evaluation'!$A$56:$K$346,9,0)&amp;""</f>
        <v>Critical Importance</v>
      </c>
      <c r="J310" s="293" t="str">
        <f>VLOOKUP($A310,'Institution Evaluation'!$A$56:$K$346,10,0)&amp;""</f>
        <v/>
      </c>
      <c r="K310" s="293">
        <f t="shared" si="58"/>
        <v>20</v>
      </c>
      <c r="L310" s="263">
        <f>IF($E310="Not Scored", "N/A",IF(AND($D310='Auto Responses'!$J$27,$H310=""),"N/A",IF(AND($D310='Auto Responses'!$J$27,$H310='Auto Responses'!$J$7),1,IF(AND($D310='Auto Responses'!$J$27,$H310='Auto Responses'!$J$8),0,IF(OR(AND($F310=$G310,$H310=""),$H310='Auto Responses'!$J$7),1,0)))))</f>
        <v>1</v>
      </c>
      <c r="M310" s="293" t="str">
        <f>VLOOKUP($A310,'Institution Evaluation'!$A$56:$K$346,11,0)&amp;""</f>
        <v>FALSE</v>
      </c>
      <c r="N310" s="293">
        <f t="shared" si="59"/>
        <v>1</v>
      </c>
      <c r="O310" s="263">
        <f t="shared" si="68"/>
        <v>20</v>
      </c>
      <c r="P310" s="263">
        <f t="shared" si="60"/>
        <v>20</v>
      </c>
      <c r="Q310" s="263">
        <f t="shared" si="61"/>
        <v>0</v>
      </c>
      <c r="R310" s="263">
        <f t="shared" si="65"/>
        <v>0</v>
      </c>
      <c r="S310" s="263">
        <f t="shared" si="62"/>
        <v>0</v>
      </c>
      <c r="T310" s="263">
        <f t="shared" si="63"/>
        <v>1</v>
      </c>
      <c r="U310" s="263">
        <f t="shared" si="66"/>
        <v>75</v>
      </c>
      <c r="V310" s="263">
        <f t="shared" si="64"/>
        <v>75</v>
      </c>
    </row>
    <row r="311" spans="1:22" ht="56.95" customHeight="1" x14ac:dyDescent="0.25">
      <c r="A311" s="293" t="str">
        <f>Questions!$A311</f>
        <v>AIPL-02</v>
      </c>
      <c r="B311" s="293" t="str">
        <f t="shared" si="57"/>
        <v>AIPL</v>
      </c>
      <c r="C311" s="293" t="str">
        <f>VLOOKUP($A311,Questions!$A$3:$L$333,2,0)&amp;""</f>
        <v>Have you identified and measured AI risks?*</v>
      </c>
      <c r="D311" s="293" t="str">
        <f>VLOOKUP($A311,Questions!$A$3:$L$333,11,0)&amp;""</f>
        <v/>
      </c>
      <c r="E311" s="293" t="str">
        <f>VLOOKUP($A311,Questions!$A$3:$L$333,12,0)&amp;""</f>
        <v>AI</v>
      </c>
      <c r="F311" s="293" t="str">
        <f>VLOOKUP($A311,'Institution Evaluation'!$A$56:$K$346,3,0)&amp;""</f>
        <v>Yes</v>
      </c>
      <c r="G311" s="293" t="str">
        <f>VLOOKUP($A311,'Institution Evaluation'!$A$56:$K$346,7,0)&amp;""</f>
        <v>Yes</v>
      </c>
      <c r="H311" s="293" t="str">
        <f>VLOOKUP($A311,'Institution Evaluation'!$A$56:$K$346,8,0)&amp;""</f>
        <v/>
      </c>
      <c r="I311" s="293" t="str">
        <f>VLOOKUP($A311,'Institution Evaluation'!$A$56:$K$346,9,0)&amp;""</f>
        <v>Critical Importance</v>
      </c>
      <c r="J311" s="293" t="str">
        <f>VLOOKUP($A311,'Institution Evaluation'!$A$56:$K$346,10,0)&amp;""</f>
        <v/>
      </c>
      <c r="K311" s="293">
        <f t="shared" si="58"/>
        <v>20</v>
      </c>
      <c r="L311" s="263">
        <f>IF($E311="Not Scored", "N/A",IF(AND($D311='Auto Responses'!$J$27,$H311=""),"N/A",IF(AND($D311='Auto Responses'!$J$27,$H311='Auto Responses'!$J$7),1,IF(AND($D311='Auto Responses'!$J$27,$H311='Auto Responses'!$J$8),0,IF(OR(AND($F311=$G311,$H311=""),$H311='Auto Responses'!$J$7),1,0)))))</f>
        <v>1</v>
      </c>
      <c r="M311" s="293" t="str">
        <f>VLOOKUP($A311,'Institution Evaluation'!$A$56:$K$346,11,0)&amp;""</f>
        <v>FALSE</v>
      </c>
      <c r="N311" s="293">
        <f t="shared" si="59"/>
        <v>1</v>
      </c>
      <c r="O311" s="263">
        <f t="shared" si="68"/>
        <v>20</v>
      </c>
      <c r="P311" s="263">
        <f t="shared" si="60"/>
        <v>20</v>
      </c>
      <c r="Q311" s="263">
        <f t="shared" si="61"/>
        <v>0</v>
      </c>
      <c r="R311" s="263">
        <f t="shared" si="65"/>
        <v>0</v>
      </c>
      <c r="S311" s="263">
        <f t="shared" si="62"/>
        <v>0</v>
      </c>
      <c r="T311" s="263">
        <f t="shared" si="63"/>
        <v>1</v>
      </c>
      <c r="U311" s="263">
        <f t="shared" si="66"/>
        <v>76</v>
      </c>
      <c r="V311" s="263">
        <f t="shared" si="64"/>
        <v>76</v>
      </c>
    </row>
    <row r="312" spans="1:22" ht="56.95" customHeight="1" x14ac:dyDescent="0.25">
      <c r="A312" s="293" t="str">
        <f>Questions!$A312</f>
        <v>AIPL-03</v>
      </c>
      <c r="B312" s="293" t="str">
        <f t="shared" si="57"/>
        <v>AIPL</v>
      </c>
      <c r="C312" s="293" t="str">
        <f>VLOOKUP($A312,Questions!$A$3:$L$333,2,0)&amp;""</f>
        <v>In the event of an incident, can your solution's AI features be disabled in a timely manner?*</v>
      </c>
      <c r="D312" s="293" t="str">
        <f>VLOOKUP($A312,Questions!$A$3:$L$333,11,0)&amp;""</f>
        <v/>
      </c>
      <c r="E312" s="293" t="str">
        <f>VLOOKUP($A312,Questions!$A$3:$L$333,12,0)&amp;""</f>
        <v>AI</v>
      </c>
      <c r="F312" s="293" t="str">
        <f>VLOOKUP($A312,'Institution Evaluation'!$A$56:$K$346,3,0)&amp;""</f>
        <v>Yes</v>
      </c>
      <c r="G312" s="293" t="str">
        <f>VLOOKUP($A312,'Institution Evaluation'!$A$56:$K$346,7,0)&amp;""</f>
        <v>Yes</v>
      </c>
      <c r="H312" s="293" t="str">
        <f>VLOOKUP($A312,'Institution Evaluation'!$A$56:$K$346,8,0)&amp;""</f>
        <v/>
      </c>
      <c r="I312" s="293" t="str">
        <f>VLOOKUP($A312,'Institution Evaluation'!$A$56:$K$346,9,0)&amp;""</f>
        <v>Critical Importance</v>
      </c>
      <c r="J312" s="293" t="str">
        <f>VLOOKUP($A312,'Institution Evaluation'!$A$56:$K$346,10,0)&amp;""</f>
        <v/>
      </c>
      <c r="K312" s="293">
        <f t="shared" si="58"/>
        <v>20</v>
      </c>
      <c r="L312" s="263">
        <f>IF($E312="Not Scored", "N/A",IF(AND($D312='Auto Responses'!$J$27,$H312=""),"N/A",IF(AND($D312='Auto Responses'!$J$27,$H312='Auto Responses'!$J$7),1,IF(AND($D312='Auto Responses'!$J$27,$H312='Auto Responses'!$J$8),0,IF(OR(AND($F312=$G312,$H312=""),$H312='Auto Responses'!$J$7),1,0)))))</f>
        <v>1</v>
      </c>
      <c r="M312" s="293" t="str">
        <f>VLOOKUP($A312,'Institution Evaluation'!$A$56:$K$346,11,0)&amp;""</f>
        <v>FALSE</v>
      </c>
      <c r="N312" s="293">
        <f t="shared" si="59"/>
        <v>1</v>
      </c>
      <c r="O312" s="263">
        <f t="shared" si="68"/>
        <v>20</v>
      </c>
      <c r="P312" s="263">
        <f t="shared" si="60"/>
        <v>20</v>
      </c>
      <c r="Q312" s="263">
        <f t="shared" si="61"/>
        <v>0</v>
      </c>
      <c r="R312" s="263">
        <f t="shared" si="65"/>
        <v>0</v>
      </c>
      <c r="S312" s="263">
        <f t="shared" si="62"/>
        <v>0</v>
      </c>
      <c r="T312" s="263">
        <f t="shared" si="63"/>
        <v>1</v>
      </c>
      <c r="U312" s="263">
        <f t="shared" si="66"/>
        <v>77</v>
      </c>
      <c r="V312" s="263">
        <f t="shared" si="64"/>
        <v>77</v>
      </c>
    </row>
    <row r="313" spans="1:22" ht="56.95" customHeight="1" x14ac:dyDescent="0.25">
      <c r="A313" s="293" t="str">
        <f>Questions!$A313</f>
        <v>AIPL-04</v>
      </c>
      <c r="B313" s="293" t="str">
        <f t="shared" si="57"/>
        <v>AIPL</v>
      </c>
      <c r="C313" s="293" t="str">
        <f>VLOOKUP($A313,Questions!$A$3:$L$333,2,0)&amp;""</f>
        <v>If disabled because of an incident, can your solution's AI features be re-enabled in a timely manner?*</v>
      </c>
      <c r="D313" s="293" t="str">
        <f>VLOOKUP($A313,Questions!$A$3:$L$333,11,0)&amp;""</f>
        <v/>
      </c>
      <c r="E313" s="293" t="str">
        <f>VLOOKUP($A313,Questions!$A$3:$L$333,12,0)&amp;""</f>
        <v>AI</v>
      </c>
      <c r="F313" s="293" t="str">
        <f>VLOOKUP($A313,'Institution Evaluation'!$A$56:$K$346,3,0)&amp;""</f>
        <v>Yes</v>
      </c>
      <c r="G313" s="293" t="str">
        <f>VLOOKUP($A313,'Institution Evaluation'!$A$56:$K$346,7,0)&amp;""</f>
        <v>Yes</v>
      </c>
      <c r="H313" s="293" t="str">
        <f>VLOOKUP($A313,'Institution Evaluation'!$A$56:$K$346,8,0)&amp;""</f>
        <v/>
      </c>
      <c r="I313" s="293" t="str">
        <f>VLOOKUP($A313,'Institution Evaluation'!$A$56:$K$346,9,0)&amp;""</f>
        <v>Critical Importance</v>
      </c>
      <c r="J313" s="293" t="str">
        <f>VLOOKUP($A313,'Institution Evaluation'!$A$56:$K$346,10,0)&amp;""</f>
        <v/>
      </c>
      <c r="K313" s="293">
        <f t="shared" si="58"/>
        <v>20</v>
      </c>
      <c r="L313" s="263">
        <f>IF($E313="Not Scored", "N/A",IF(AND($D313='Auto Responses'!$J$27,$H313=""),"N/A",IF(AND($D313='Auto Responses'!$J$27,$H313='Auto Responses'!$J$7),1,IF(AND($D313='Auto Responses'!$J$27,$H313='Auto Responses'!$J$8),0,IF(OR(AND($F313=$G313,$H313=""),$H313='Auto Responses'!$J$7),1,0)))))</f>
        <v>1</v>
      </c>
      <c r="M313" s="293" t="str">
        <f>VLOOKUP($A313,'Institution Evaluation'!$A$56:$K$346,11,0)&amp;""</f>
        <v>FALSE</v>
      </c>
      <c r="N313" s="293">
        <f t="shared" si="59"/>
        <v>1</v>
      </c>
      <c r="O313" s="263">
        <f t="shared" si="68"/>
        <v>20</v>
      </c>
      <c r="P313" s="263">
        <f t="shared" si="60"/>
        <v>20</v>
      </c>
      <c r="Q313" s="263">
        <f t="shared" si="61"/>
        <v>0</v>
      </c>
      <c r="R313" s="263">
        <f t="shared" si="65"/>
        <v>0</v>
      </c>
      <c r="S313" s="263">
        <f t="shared" si="62"/>
        <v>0</v>
      </c>
      <c r="T313" s="263">
        <f t="shared" si="63"/>
        <v>1</v>
      </c>
      <c r="U313" s="263">
        <f t="shared" si="66"/>
        <v>78</v>
      </c>
      <c r="V313" s="263">
        <f t="shared" si="64"/>
        <v>78</v>
      </c>
    </row>
    <row r="314" spans="1:22" ht="56.95" customHeight="1" x14ac:dyDescent="0.25">
      <c r="A314" s="293" t="str">
        <f>Questions!$A314</f>
        <v>AIPL-05</v>
      </c>
      <c r="B314" s="293" t="str">
        <f t="shared" si="57"/>
        <v>AIPL</v>
      </c>
      <c r="C314" s="293" t="str">
        <f>VLOOKUP($A314,Questions!$A$3:$L$333,2,0)&amp;""</f>
        <v>Do you have documented technical and procedural processes to address potential negative impacts of AI as described by the AI Risk Management Framework (RMF)?</v>
      </c>
      <c r="D314" s="293" t="str">
        <f>VLOOKUP($A314,Questions!$A$3:$L$333,11,0)&amp;""</f>
        <v/>
      </c>
      <c r="E314" s="293" t="str">
        <f>VLOOKUP($A314,Questions!$A$3:$L$333,12,0)&amp;""</f>
        <v>AI</v>
      </c>
      <c r="F314" s="293" t="str">
        <f>VLOOKUP($A314,'Institution Evaluation'!$A$56:$K$346,3,0)&amp;""</f>
        <v>Yes</v>
      </c>
      <c r="G314" s="293" t="str">
        <f>VLOOKUP($A314,'Institution Evaluation'!$A$56:$K$346,7,0)&amp;""</f>
        <v>Yes</v>
      </c>
      <c r="H314" s="293" t="str">
        <f>VLOOKUP($A314,'Institution Evaluation'!$A$56:$K$346,8,0)&amp;""</f>
        <v/>
      </c>
      <c r="I314" s="293" t="str">
        <f>VLOOKUP($A314,'Institution Evaluation'!$A$56:$K$346,9,0)&amp;""</f>
        <v>Minor Importance</v>
      </c>
      <c r="J314" s="293" t="str">
        <f>VLOOKUP($A314,'Institution Evaluation'!$A$56:$K$346,10,0)&amp;""</f>
        <v/>
      </c>
      <c r="K314" s="293">
        <f t="shared" si="58"/>
        <v>5</v>
      </c>
      <c r="L314" s="263">
        <f>IF($E314="Not Scored", "N/A",IF(AND($D314='Auto Responses'!$J$27,$H314=""),"N/A",IF(AND($D314='Auto Responses'!$J$27,$H314='Auto Responses'!$J$7),1,IF(AND($D314='Auto Responses'!$J$27,$H314='Auto Responses'!$J$8),0,IF(OR(AND($F314=$G314,$H314=""),$H314='Auto Responses'!$J$7),1,0)))))</f>
        <v>1</v>
      </c>
      <c r="M314" s="293" t="str">
        <f>VLOOKUP($A314,'Institution Evaluation'!$A$56:$K$346,11,0)&amp;""</f>
        <v>FALSE</v>
      </c>
      <c r="N314" s="293">
        <f t="shared" si="59"/>
        <v>0</v>
      </c>
      <c r="O314" s="263">
        <f t="shared" si="68"/>
        <v>5</v>
      </c>
      <c r="P314" s="263">
        <f t="shared" si="60"/>
        <v>5</v>
      </c>
      <c r="Q314" s="263">
        <f t="shared" si="61"/>
        <v>0</v>
      </c>
      <c r="R314" s="263">
        <f t="shared" si="65"/>
        <v>0</v>
      </c>
      <c r="S314" s="263">
        <f t="shared" si="62"/>
        <v>0</v>
      </c>
      <c r="T314" s="263">
        <f t="shared" si="63"/>
        <v>0</v>
      </c>
      <c r="U314" s="263">
        <f t="shared" si="66"/>
        <v>78</v>
      </c>
      <c r="V314" s="263">
        <f t="shared" si="64"/>
        <v>0</v>
      </c>
    </row>
    <row r="315" spans="1:22" ht="56.95" customHeight="1" x14ac:dyDescent="0.25">
      <c r="A315" s="293" t="str">
        <f>Questions!$A315</f>
        <v>AISC-01</v>
      </c>
      <c r="B315" s="293" t="str">
        <f t="shared" si="57"/>
        <v>AISC</v>
      </c>
      <c r="C315" s="293" t="str">
        <f>VLOOKUP($A315,Questions!$A$3:$L$333,2,0)&amp;""</f>
        <v>If sensitive data is introduced to your solution's AI model, can the data be removed from the AI model by request?*</v>
      </c>
      <c r="D315" s="293" t="str">
        <f>VLOOKUP($A315,Questions!$A$3:$L$333,11,0)&amp;""</f>
        <v/>
      </c>
      <c r="E315" s="293" t="str">
        <f>VLOOKUP($A315,Questions!$A$3:$L$333,12,0)&amp;""</f>
        <v>AI</v>
      </c>
      <c r="F315" s="293" t="str">
        <f>VLOOKUP($A315,'Institution Evaluation'!$A$56:$K$346,3,0)&amp;""</f>
        <v>N/A</v>
      </c>
      <c r="G315" s="293" t="str">
        <f>VLOOKUP($A315,'Institution Evaluation'!$A$56:$K$346,7,0)&amp;""</f>
        <v>Yes</v>
      </c>
      <c r="H315" s="293" t="str">
        <f>VLOOKUP($A315,'Institution Evaluation'!$A$56:$K$346,8,0)&amp;""</f>
        <v/>
      </c>
      <c r="I315" s="293" t="str">
        <f>VLOOKUP($A315,'Institution Evaluation'!$A$56:$K$346,9,0)&amp;""</f>
        <v>Critical Importance</v>
      </c>
      <c r="J315" s="293" t="str">
        <f>VLOOKUP($A315,'Institution Evaluation'!$A$56:$K$346,10,0)&amp;""</f>
        <v/>
      </c>
      <c r="K315" s="293">
        <f t="shared" si="58"/>
        <v>20</v>
      </c>
      <c r="L315" s="263">
        <f>IF($E315="Not Scored", "N/A",IF(AND($D315='Auto Responses'!$J$27,$H315=""),"N/A",IF(AND($D315='Auto Responses'!$J$27,$H315='Auto Responses'!$J$7),1,IF(AND($D315='Auto Responses'!$J$27,$H315='Auto Responses'!$J$8),0,IF(OR(AND($F315=$G315,$H315=""),$H315='Auto Responses'!$J$7),1,0)))))</f>
        <v>0</v>
      </c>
      <c r="M315" s="293" t="str">
        <f>VLOOKUP($A315,'Institution Evaluation'!$A$56:$K$346,11,0)&amp;""</f>
        <v>FALSE</v>
      </c>
      <c r="N315" s="293">
        <f t="shared" si="59"/>
        <v>1</v>
      </c>
      <c r="O315" s="263" t="str">
        <f t="shared" si="68"/>
        <v>N/A</v>
      </c>
      <c r="P315" s="263" t="str">
        <f t="shared" si="60"/>
        <v>N/A</v>
      </c>
      <c r="Q315" s="263">
        <f t="shared" si="61"/>
        <v>0</v>
      </c>
      <c r="R315" s="263">
        <f t="shared" si="65"/>
        <v>0</v>
      </c>
      <c r="S315" s="263">
        <f t="shared" si="62"/>
        <v>0</v>
      </c>
      <c r="T315" s="263">
        <f t="shared" si="63"/>
        <v>1</v>
      </c>
      <c r="U315" s="263">
        <f t="shared" si="66"/>
        <v>79</v>
      </c>
      <c r="V315" s="263">
        <f t="shared" si="64"/>
        <v>79</v>
      </c>
    </row>
    <row r="316" spans="1:22" ht="56.95" customHeight="1" x14ac:dyDescent="0.25">
      <c r="A316" s="293" t="str">
        <f>Questions!$A316</f>
        <v>AISC-02</v>
      </c>
      <c r="B316" s="293" t="str">
        <f t="shared" si="57"/>
        <v>AISC</v>
      </c>
      <c r="C316" s="293" t="str">
        <f>VLOOKUP($A316,Questions!$A$3:$L$333,2,0)&amp;""</f>
        <v>Is user input data used to influence your solution's AI model?*</v>
      </c>
      <c r="D316" s="293" t="str">
        <f>VLOOKUP($A316,Questions!$A$3:$L$333,11,0)&amp;""</f>
        <v/>
      </c>
      <c r="E316" s="293" t="str">
        <f>VLOOKUP($A316,Questions!$A$3:$L$333,12,0)&amp;""</f>
        <v>AI</v>
      </c>
      <c r="F316" s="293" t="str">
        <f>VLOOKUP($A316,'Institution Evaluation'!$A$56:$K$346,3,0)&amp;""</f>
        <v>Yes</v>
      </c>
      <c r="G316" s="293" t="str">
        <f>VLOOKUP($A316,'Institution Evaluation'!$A$56:$K$346,7,0)&amp;""</f>
        <v>No</v>
      </c>
      <c r="H316" s="293" t="str">
        <f>VLOOKUP($A316,'Institution Evaluation'!$A$56:$K$346,8,0)&amp;""</f>
        <v/>
      </c>
      <c r="I316" s="293" t="str">
        <f>VLOOKUP($A316,'Institution Evaluation'!$A$56:$K$346,9,0)&amp;""</f>
        <v>Critical Importance</v>
      </c>
      <c r="J316" s="293" t="str">
        <f>VLOOKUP($A316,'Institution Evaluation'!$A$56:$K$346,10,0)&amp;""</f>
        <v/>
      </c>
      <c r="K316" s="293">
        <f t="shared" si="58"/>
        <v>20</v>
      </c>
      <c r="L316" s="263">
        <f>IF($E316="Not Scored", "N/A",IF(AND($D316='Auto Responses'!$J$27,$H316=""),"N/A",IF(AND($D316='Auto Responses'!$J$27,$H316='Auto Responses'!$J$7),1,IF(AND($D316='Auto Responses'!$J$27,$H316='Auto Responses'!$J$8),0,IF(OR(AND($F316=$G316,$H316=""),$H316='Auto Responses'!$J$7),1,0)))))</f>
        <v>0</v>
      </c>
      <c r="M316" s="293" t="str">
        <f>VLOOKUP($A316,'Institution Evaluation'!$A$56:$K$346,11,0)&amp;""</f>
        <v>FALSE</v>
      </c>
      <c r="N316" s="293">
        <f t="shared" si="59"/>
        <v>1</v>
      </c>
      <c r="O316" s="263">
        <f t="shared" si="68"/>
        <v>20</v>
      </c>
      <c r="P316" s="263">
        <f t="shared" si="60"/>
        <v>0</v>
      </c>
      <c r="Q316" s="263">
        <f t="shared" si="61"/>
        <v>0</v>
      </c>
      <c r="R316" s="263">
        <f t="shared" si="65"/>
        <v>0</v>
      </c>
      <c r="S316" s="263">
        <f t="shared" si="62"/>
        <v>0</v>
      </c>
      <c r="T316" s="263">
        <f t="shared" si="63"/>
        <v>1</v>
      </c>
      <c r="U316" s="263">
        <f t="shared" si="66"/>
        <v>80</v>
      </c>
      <c r="V316" s="263">
        <f t="shared" si="64"/>
        <v>80</v>
      </c>
    </row>
    <row r="317" spans="1:22" ht="56.95" customHeight="1" x14ac:dyDescent="0.25">
      <c r="A317" s="293" t="str">
        <f>Questions!$A317</f>
        <v>AISC-03</v>
      </c>
      <c r="B317" s="293" t="str">
        <f t="shared" si="57"/>
        <v>AISC</v>
      </c>
      <c r="C317" s="293" t="str">
        <f>VLOOKUP($A317,Questions!$A$3:$L$333,2,0)&amp;""</f>
        <v>Do you provide logging for your solution's AI feature(s) that includes user, date, and action taken?*</v>
      </c>
      <c r="D317" s="293" t="str">
        <f>VLOOKUP($A317,Questions!$A$3:$L$333,11,0)&amp;""</f>
        <v/>
      </c>
      <c r="E317" s="293" t="str">
        <f>VLOOKUP($A317,Questions!$A$3:$L$333,12,0)&amp;""</f>
        <v>AI</v>
      </c>
      <c r="F317" s="293" t="str">
        <f>VLOOKUP($A317,'Institution Evaluation'!$A$56:$K$346,3,0)&amp;""</f>
        <v>Yes</v>
      </c>
      <c r="G317" s="293" t="str">
        <f>VLOOKUP($A317,'Institution Evaluation'!$A$56:$K$346,7,0)&amp;""</f>
        <v>Yes</v>
      </c>
      <c r="H317" s="293" t="str">
        <f>VLOOKUP($A317,'Institution Evaluation'!$A$56:$K$346,8,0)&amp;""</f>
        <v/>
      </c>
      <c r="I317" s="293" t="str">
        <f>VLOOKUP($A317,'Institution Evaluation'!$A$56:$K$346,9,0)&amp;""</f>
        <v>Critical Importance</v>
      </c>
      <c r="J317" s="293" t="str">
        <f>VLOOKUP($A317,'Institution Evaluation'!$A$56:$K$346,10,0)&amp;""</f>
        <v/>
      </c>
      <c r="K317" s="293">
        <f t="shared" si="58"/>
        <v>20</v>
      </c>
      <c r="L317" s="263">
        <f>IF($E317="Not Scored", "N/A",IF(AND($D317='Auto Responses'!$J$27,$H317=""),"N/A",IF(AND($D317='Auto Responses'!$J$27,$H317='Auto Responses'!$J$7),1,IF(AND($D317='Auto Responses'!$J$27,$H317='Auto Responses'!$J$8),0,IF(OR(AND($F317=$G317,$H317=""),$H317='Auto Responses'!$J$7),1,0)))))</f>
        <v>1</v>
      </c>
      <c r="M317" s="293" t="str">
        <f>VLOOKUP($A317,'Institution Evaluation'!$A$56:$K$346,11,0)&amp;""</f>
        <v>FALSE</v>
      </c>
      <c r="N317" s="293">
        <f t="shared" si="59"/>
        <v>1</v>
      </c>
      <c r="O317" s="263">
        <f t="shared" si="68"/>
        <v>20</v>
      </c>
      <c r="P317" s="263">
        <f t="shared" si="60"/>
        <v>20</v>
      </c>
      <c r="Q317" s="263">
        <f t="shared" si="61"/>
        <v>0</v>
      </c>
      <c r="R317" s="263">
        <f t="shared" si="65"/>
        <v>0</v>
      </c>
      <c r="S317" s="263">
        <f t="shared" si="62"/>
        <v>0</v>
      </c>
      <c r="T317" s="263">
        <f t="shared" si="63"/>
        <v>1</v>
      </c>
      <c r="U317" s="263">
        <f t="shared" si="66"/>
        <v>81</v>
      </c>
      <c r="V317" s="263">
        <f t="shared" si="64"/>
        <v>81</v>
      </c>
    </row>
    <row r="318" spans="1:22" ht="56.95" customHeight="1" x14ac:dyDescent="0.25">
      <c r="A318" s="293" t="str">
        <f>Questions!$A318</f>
        <v>AISC-04</v>
      </c>
      <c r="B318" s="293" t="str">
        <f t="shared" si="57"/>
        <v>AISC</v>
      </c>
      <c r="C318" s="293" t="str">
        <f>VLOOKUP($A318,Questions!$A$3:$L$333,2,0)&amp;""</f>
        <v>Please describe how you validate user inputs.</v>
      </c>
      <c r="D318" s="293" t="str">
        <f>VLOOKUP($A318,Questions!$A$3:$L$333,11,0)&amp;""</f>
        <v/>
      </c>
      <c r="E318" s="293" t="str">
        <f>VLOOKUP($A318,Questions!$A$3:$L$333,12,0)&amp;""</f>
        <v>Not scored</v>
      </c>
      <c r="F318" s="293" t="str">
        <f>VLOOKUP($A318,'Institution Evaluation'!$A$56:$K$346,3,0)&amp;""</f>
        <v>Applications follow OWASP-based secure development guidelines with controls focused on preventing Injection and cross‑site scripting attacks; external-facing apps are tested against the OWASP Top 10 and protected by a Web Application Firewall (WAF).</v>
      </c>
      <c r="G318" s="293" t="str">
        <f>VLOOKUP($A318,'Institution Evaluation'!$A$56:$K$346,7,0)&amp;""</f>
        <v>Not scored</v>
      </c>
      <c r="H318" s="293" t="str">
        <f>VLOOKUP($A318,'Institution Evaluation'!$A$56:$K$346,8,0)&amp;""</f>
        <v/>
      </c>
      <c r="I318" s="293" t="str">
        <f>VLOOKUP($A318,'Institution Evaluation'!$A$56:$K$346,9,0)&amp;""</f>
        <v/>
      </c>
      <c r="J318" s="293" t="str">
        <f>VLOOKUP($A318,'Institution Evaluation'!$A$56:$K$346,10,0)&amp;""</f>
        <v/>
      </c>
      <c r="K318" s="293">
        <f t="shared" si="58"/>
        <v>10</v>
      </c>
      <c r="L318" s="263" t="str">
        <f>IF($E318="Not Scored", "N/A",IF(AND($D318='Auto Responses'!$J$27,$H318=""),"N/A",IF(AND($D318='Auto Responses'!$J$27,$H318='Auto Responses'!$J$7),1,IF(AND($D318='Auto Responses'!$J$27,$H318='Auto Responses'!$J$8),0,IF(OR(AND($F318=$G318,$H318=""),$H318='Auto Responses'!$J$7),1,0)))))</f>
        <v>N/A</v>
      </c>
      <c r="M318" s="293" t="str">
        <f>VLOOKUP($A318,'Institution Evaluation'!$A$56:$K$346,11,0)&amp;""</f>
        <v>FALSE</v>
      </c>
      <c r="N318" s="293">
        <f t="shared" si="59"/>
        <v>0</v>
      </c>
      <c r="O318" s="263" t="str">
        <f t="shared" si="68"/>
        <v>N/A</v>
      </c>
      <c r="P318" s="263" t="str">
        <f t="shared" si="60"/>
        <v>N/A</v>
      </c>
      <c r="Q318" s="263">
        <f t="shared" si="61"/>
        <v>0</v>
      </c>
      <c r="R318" s="263">
        <f t="shared" si="65"/>
        <v>0</v>
      </c>
      <c r="S318" s="263">
        <f t="shared" si="62"/>
        <v>0</v>
      </c>
      <c r="T318" s="263">
        <f t="shared" si="63"/>
        <v>0</v>
      </c>
      <c r="U318" s="263">
        <f t="shared" si="66"/>
        <v>81</v>
      </c>
      <c r="V318" s="263">
        <f t="shared" si="64"/>
        <v>0</v>
      </c>
    </row>
    <row r="319" spans="1:22" ht="56.95" customHeight="1" x14ac:dyDescent="0.25">
      <c r="A319" s="293" t="str">
        <f>Questions!$A319</f>
        <v>AISC-05</v>
      </c>
      <c r="B319" s="293" t="str">
        <f t="shared" si="57"/>
        <v>AISC</v>
      </c>
      <c r="C319" s="293" t="str">
        <f>VLOOKUP($A319,Questions!$A$3:$L$333,2,0)&amp;""</f>
        <v>Do you plan for and mitigate supply-chain risk related to your AI features?</v>
      </c>
      <c r="D319" s="293" t="str">
        <f>VLOOKUP($A319,Questions!$A$3:$L$333,11,0)&amp;""</f>
        <v/>
      </c>
      <c r="E319" s="293" t="str">
        <f>VLOOKUP($A319,Questions!$A$3:$L$333,12,0)&amp;""</f>
        <v>AI</v>
      </c>
      <c r="F319" s="293" t="str">
        <f>VLOOKUP($A319,'Institution Evaluation'!$A$56:$K$346,3,0)&amp;""</f>
        <v>Yes</v>
      </c>
      <c r="G319" s="293" t="str">
        <f>VLOOKUP($A319,'Institution Evaluation'!$A$56:$K$346,7,0)&amp;""</f>
        <v>Yes</v>
      </c>
      <c r="H319" s="293" t="str">
        <f>VLOOKUP($A319,'Institution Evaluation'!$A$56:$K$346,8,0)&amp;""</f>
        <v/>
      </c>
      <c r="I319" s="293" t="str">
        <f>VLOOKUP($A319,'Institution Evaluation'!$A$56:$K$346,9,0)&amp;""</f>
        <v>Standard Importance</v>
      </c>
      <c r="J319" s="293" t="str">
        <f>VLOOKUP($A319,'Institution Evaluation'!$A$56:$K$346,10,0)&amp;""</f>
        <v/>
      </c>
      <c r="K319" s="293">
        <f t="shared" si="58"/>
        <v>10</v>
      </c>
      <c r="L319" s="263">
        <f>IF($E319="Not Scored", "N/A",IF(AND($D319='Auto Responses'!$J$27,$H319=""),"N/A",IF(AND($D319='Auto Responses'!$J$27,$H319='Auto Responses'!$J$7),1,IF(AND($D319='Auto Responses'!$J$27,$H319='Auto Responses'!$J$8),0,IF(OR(AND($F319=$G319,$H319=""),$H319='Auto Responses'!$J$7),1,0)))))</f>
        <v>1</v>
      </c>
      <c r="M319" s="293" t="str">
        <f>VLOOKUP($A319,'Institution Evaluation'!$A$56:$K$346,11,0)&amp;""</f>
        <v>FALSE</v>
      </c>
      <c r="N319" s="293">
        <f t="shared" si="59"/>
        <v>0</v>
      </c>
      <c r="O319" s="263">
        <f t="shared" si="68"/>
        <v>10</v>
      </c>
      <c r="P319" s="263">
        <f t="shared" si="60"/>
        <v>10</v>
      </c>
      <c r="Q319" s="263">
        <f t="shared" si="61"/>
        <v>0</v>
      </c>
      <c r="R319" s="263">
        <f t="shared" si="65"/>
        <v>0</v>
      </c>
      <c r="S319" s="263">
        <f t="shared" si="62"/>
        <v>0</v>
      </c>
      <c r="T319" s="263">
        <f t="shared" si="63"/>
        <v>0</v>
      </c>
      <c r="U319" s="263">
        <f t="shared" si="66"/>
        <v>81</v>
      </c>
      <c r="V319" s="263">
        <f t="shared" si="64"/>
        <v>0</v>
      </c>
    </row>
    <row r="320" spans="1:22" ht="56.95" customHeight="1" x14ac:dyDescent="0.25">
      <c r="A320" s="293" t="str">
        <f>Questions!$A320</f>
        <v>AIML-01</v>
      </c>
      <c r="B320" s="293" t="str">
        <f t="shared" si="57"/>
        <v>AIML</v>
      </c>
      <c r="C320" s="293" t="str">
        <f>VLOOKUP($A320,Questions!$A$3:$L$333,2,0)&amp;""</f>
        <v>Do you separate ML training data from your ML solution data?*</v>
      </c>
      <c r="D320" s="293" t="str">
        <f>VLOOKUP($A320,Questions!$A$3:$L$333,11,0)&amp;""</f>
        <v/>
      </c>
      <c r="E320" s="293" t="str">
        <f>VLOOKUP($A320,Questions!$A$3:$L$333,12,0)&amp;""</f>
        <v>AI</v>
      </c>
      <c r="F320" s="293" t="str">
        <f>VLOOKUP($A320,'Institution Evaluation'!$A$56:$K$346,3,0)&amp;""</f>
        <v>Yes</v>
      </c>
      <c r="G320" s="293" t="str">
        <f>VLOOKUP($A320,'Institution Evaluation'!$A$56:$K$346,7,0)&amp;""</f>
        <v>Yes</v>
      </c>
      <c r="H320" s="293" t="str">
        <f>VLOOKUP($A320,'Institution Evaluation'!$A$56:$K$346,8,0)&amp;""</f>
        <v/>
      </c>
      <c r="I320" s="293" t="str">
        <f>VLOOKUP($A320,'Institution Evaluation'!$A$56:$K$346,9,0)&amp;""</f>
        <v>Critical Importance</v>
      </c>
      <c r="J320" s="293" t="str">
        <f>VLOOKUP($A320,'Institution Evaluation'!$A$56:$K$346,10,0)&amp;""</f>
        <v/>
      </c>
      <c r="K320" s="293">
        <f t="shared" si="58"/>
        <v>20</v>
      </c>
      <c r="L320" s="263">
        <f>IF($E320="Not Scored", "N/A",IF(AND($D320='Auto Responses'!$J$27,$H320=""),"N/A",IF(AND($D320='Auto Responses'!$J$27,$H320='Auto Responses'!$J$7),1,IF(AND($D320='Auto Responses'!$J$27,$H320='Auto Responses'!$J$8),0,IF(OR(AND($F320=$G320,$H320=""),$H320='Auto Responses'!$J$7),1,0)))))</f>
        <v>1</v>
      </c>
      <c r="M320" s="293" t="str">
        <f>VLOOKUP($A320,'Institution Evaluation'!$A$56:$K$346,11,0)&amp;""</f>
        <v>FALSE</v>
      </c>
      <c r="N320" s="293">
        <f t="shared" si="59"/>
        <v>1</v>
      </c>
      <c r="O320" s="263">
        <f t="shared" ref="O320:O327" si="69">IF(OR($F$20="No",$F$303="No",$E320="Not Scored",$F320="N/A"),"N/A",IF($J320="",$K320,IF($J320="Minor Importance",5,IF($J320="Standard Importance",10,IF($J320="Critical Importance",20,0)))))</f>
        <v>20</v>
      </c>
      <c r="P320" s="263">
        <f t="shared" si="60"/>
        <v>20</v>
      </c>
      <c r="Q320" s="263">
        <f t="shared" si="61"/>
        <v>0</v>
      </c>
      <c r="R320" s="263">
        <f t="shared" si="65"/>
        <v>0</v>
      </c>
      <c r="S320" s="263">
        <f t="shared" si="62"/>
        <v>0</v>
      </c>
      <c r="T320" s="263">
        <f t="shared" si="63"/>
        <v>1</v>
      </c>
      <c r="U320" s="263">
        <f t="shared" si="66"/>
        <v>82</v>
      </c>
      <c r="V320" s="263">
        <f t="shared" si="64"/>
        <v>82</v>
      </c>
    </row>
    <row r="321" spans="1:23" ht="56.95" customHeight="1" x14ac:dyDescent="0.25">
      <c r="A321" s="293" t="str">
        <f>Questions!$A321</f>
        <v>AIML-02</v>
      </c>
      <c r="B321" s="293" t="str">
        <f t="shared" si="57"/>
        <v>AIML</v>
      </c>
      <c r="C321" s="293" t="str">
        <f>VLOOKUP($A321,Questions!$A$3:$L$333,2,0)&amp;""</f>
        <v>Do you authenticate and verify your ML model's feedback?*</v>
      </c>
      <c r="D321" s="293" t="str">
        <f>VLOOKUP($A321,Questions!$A$3:$L$333,11,0)&amp;""</f>
        <v/>
      </c>
      <c r="E321" s="293" t="str">
        <f>VLOOKUP($A321,Questions!$A$3:$L$333,12,0)&amp;""</f>
        <v>AI</v>
      </c>
      <c r="F321" s="293" t="str">
        <f>VLOOKUP($A321,'Institution Evaluation'!$A$56:$K$346,3,0)&amp;""</f>
        <v>Yes</v>
      </c>
      <c r="G321" s="293" t="str">
        <f>VLOOKUP($A321,'Institution Evaluation'!$A$56:$K$346,7,0)&amp;""</f>
        <v>Yes</v>
      </c>
      <c r="H321" s="293" t="str">
        <f>VLOOKUP($A321,'Institution Evaluation'!$A$56:$K$346,8,0)&amp;""</f>
        <v/>
      </c>
      <c r="I321" s="293" t="str">
        <f>VLOOKUP($A321,'Institution Evaluation'!$A$56:$K$346,9,0)&amp;""</f>
        <v>Critical Importance</v>
      </c>
      <c r="J321" s="293" t="str">
        <f>VLOOKUP($A321,'Institution Evaluation'!$A$56:$K$346,10,0)&amp;""</f>
        <v/>
      </c>
      <c r="K321" s="293">
        <f t="shared" si="58"/>
        <v>20</v>
      </c>
      <c r="L321" s="263">
        <f>IF($E321="Not Scored", "N/A",IF(AND($D321='Auto Responses'!$J$27,$H321=""),"N/A",IF(AND($D321='Auto Responses'!$J$27,$H321='Auto Responses'!$J$7),1,IF(AND($D321='Auto Responses'!$J$27,$H321='Auto Responses'!$J$8),0,IF(OR(AND($F321=$G321,$H321=""),$H321='Auto Responses'!$J$7),1,0)))))</f>
        <v>1</v>
      </c>
      <c r="M321" s="293" t="str">
        <f>VLOOKUP($A321,'Institution Evaluation'!$A$56:$K$346,11,0)&amp;""</f>
        <v>FALSE</v>
      </c>
      <c r="N321" s="293">
        <f t="shared" si="59"/>
        <v>1</v>
      </c>
      <c r="O321" s="263">
        <f t="shared" si="69"/>
        <v>20</v>
      </c>
      <c r="P321" s="263">
        <f t="shared" si="60"/>
        <v>20</v>
      </c>
      <c r="Q321" s="263">
        <f t="shared" si="61"/>
        <v>0</v>
      </c>
      <c r="R321" s="263">
        <f t="shared" si="65"/>
        <v>0</v>
      </c>
      <c r="S321" s="263">
        <f t="shared" si="62"/>
        <v>0</v>
      </c>
      <c r="T321" s="263">
        <f t="shared" si="63"/>
        <v>1</v>
      </c>
      <c r="U321" s="263">
        <f t="shared" si="66"/>
        <v>83</v>
      </c>
      <c r="V321" s="263">
        <f t="shared" si="64"/>
        <v>83</v>
      </c>
    </row>
    <row r="322" spans="1:23" ht="56.95" customHeight="1" x14ac:dyDescent="0.25">
      <c r="A322" s="293" t="str">
        <f>Questions!$A322</f>
        <v>AIML-03</v>
      </c>
      <c r="B322" s="293" t="str">
        <f t="shared" si="57"/>
        <v>AIML</v>
      </c>
      <c r="C322" s="293" t="str">
        <f>VLOOKUP($A322,Questions!$A$3:$L$333,2,0)&amp;""</f>
        <v>Is your ML training data vetted, validated, and verified before training the solution's AI model?</v>
      </c>
      <c r="D322" s="293" t="str">
        <f>VLOOKUP($A322,Questions!$A$3:$L$333,11,0)&amp;""</f>
        <v/>
      </c>
      <c r="E322" s="293" t="str">
        <f>VLOOKUP($A322,Questions!$A$3:$L$333,12,0)&amp;""</f>
        <v>AI</v>
      </c>
      <c r="F322" s="293" t="str">
        <f>VLOOKUP($A322,'Institution Evaluation'!$A$56:$K$346,3,0)&amp;""</f>
        <v>Yes</v>
      </c>
      <c r="G322" s="293" t="str">
        <f>VLOOKUP($A322,'Institution Evaluation'!$A$56:$K$346,7,0)&amp;""</f>
        <v>Yes</v>
      </c>
      <c r="H322" s="293" t="str">
        <f>VLOOKUP($A322,'Institution Evaluation'!$A$56:$K$346,8,0)&amp;""</f>
        <v/>
      </c>
      <c r="I322" s="293" t="str">
        <f>VLOOKUP($A322,'Institution Evaluation'!$A$56:$K$346,9,0)&amp;""</f>
        <v>Standard Importance</v>
      </c>
      <c r="J322" s="293" t="str">
        <f>VLOOKUP($A322,'Institution Evaluation'!$A$56:$K$346,10,0)&amp;""</f>
        <v/>
      </c>
      <c r="K322" s="293">
        <f t="shared" si="58"/>
        <v>10</v>
      </c>
      <c r="L322" s="263">
        <f>IF($E322="Not Scored", "N/A",IF(AND($D322='Auto Responses'!$J$27,$H322=""),"N/A",IF(AND($D322='Auto Responses'!$J$27,$H322='Auto Responses'!$J$7),1,IF(AND($D322='Auto Responses'!$J$27,$H322='Auto Responses'!$J$8),0,IF(OR(AND($F322=$G322,$H322=""),$H322='Auto Responses'!$J$7),1,0)))))</f>
        <v>1</v>
      </c>
      <c r="M322" s="293" t="str">
        <f>VLOOKUP($A322,'Institution Evaluation'!$A$56:$K$346,11,0)&amp;""</f>
        <v>FALSE</v>
      </c>
      <c r="N322" s="293">
        <f t="shared" si="59"/>
        <v>0</v>
      </c>
      <c r="O322" s="263">
        <f t="shared" si="69"/>
        <v>10</v>
      </c>
      <c r="P322" s="263">
        <f t="shared" si="60"/>
        <v>10</v>
      </c>
      <c r="Q322" s="263">
        <f t="shared" si="61"/>
        <v>0</v>
      </c>
      <c r="R322" s="263">
        <f t="shared" si="65"/>
        <v>0</v>
      </c>
      <c r="S322" s="263">
        <f t="shared" si="62"/>
        <v>0</v>
      </c>
      <c r="T322" s="263">
        <f t="shared" si="63"/>
        <v>0</v>
      </c>
      <c r="U322" s="263">
        <f t="shared" si="66"/>
        <v>83</v>
      </c>
      <c r="V322" s="263">
        <f t="shared" si="64"/>
        <v>0</v>
      </c>
    </row>
    <row r="323" spans="1:23" ht="56.95" customHeight="1" x14ac:dyDescent="0.25">
      <c r="A323" s="293" t="str">
        <f>Questions!$A323</f>
        <v>AIML-04</v>
      </c>
      <c r="B323" s="293" t="str">
        <f t="shared" ref="B323:B333" si="70">LEFT(A323,4)</f>
        <v>AIML</v>
      </c>
      <c r="C323" s="293" t="str">
        <f>VLOOKUP($A323,Questions!$A$3:$L$333,2,0)&amp;""</f>
        <v>Is your ML training data monitored and audited?</v>
      </c>
      <c r="D323" s="293" t="str">
        <f>VLOOKUP($A323,Questions!$A$3:$L$333,11,0)&amp;""</f>
        <v/>
      </c>
      <c r="E323" s="293" t="str">
        <f>VLOOKUP($A323,Questions!$A$3:$L$333,12,0)&amp;""</f>
        <v>AI</v>
      </c>
      <c r="F323" s="293" t="str">
        <f>VLOOKUP($A323,'Institution Evaluation'!$A$56:$K$346,3,0)&amp;""</f>
        <v>Yes</v>
      </c>
      <c r="G323" s="293" t="str">
        <f>VLOOKUP($A323,'Institution Evaluation'!$A$56:$K$346,7,0)&amp;""</f>
        <v>Yes</v>
      </c>
      <c r="H323" s="293" t="str">
        <f>VLOOKUP($A323,'Institution Evaluation'!$A$56:$K$346,8,0)&amp;""</f>
        <v/>
      </c>
      <c r="I323" s="293" t="str">
        <f>VLOOKUP($A323,'Institution Evaluation'!$A$56:$K$346,9,0)&amp;""</f>
        <v>Standard Importance</v>
      </c>
      <c r="J323" s="293" t="str">
        <f>VLOOKUP($A323,'Institution Evaluation'!$A$56:$K$346,10,0)&amp;""</f>
        <v/>
      </c>
      <c r="K323" s="293">
        <f t="shared" ref="K323:K333" si="71">IF($I323="Critical Importance",20,IF($I323="Minor Importance",5,10))</f>
        <v>10</v>
      </c>
      <c r="L323" s="263">
        <f>IF($E323="Not Scored", "N/A",IF(AND($D323='Auto Responses'!$J$27,$H323=""),"N/A",IF(AND($D323='Auto Responses'!$J$27,$H323='Auto Responses'!$J$7),1,IF(AND($D323='Auto Responses'!$J$27,$H323='Auto Responses'!$J$8),0,IF(OR(AND($F323=$G323,$H323=""),$H323='Auto Responses'!$J$7),1,0)))))</f>
        <v>1</v>
      </c>
      <c r="M323" s="293" t="str">
        <f>VLOOKUP($A323,'Institution Evaluation'!$A$56:$K$346,11,0)&amp;""</f>
        <v>FALSE</v>
      </c>
      <c r="N323" s="293">
        <f t="shared" ref="N323:N333" si="72">IF($J323="Critical Importance",1,IF(AND($J323="",$I323="Critical Importance"),1,0))</f>
        <v>0</v>
      </c>
      <c r="O323" s="263">
        <f t="shared" si="69"/>
        <v>10</v>
      </c>
      <c r="P323" s="263">
        <f t="shared" ref="P323:P333" si="73">IF(OR($O323="N/A",$L323="N/A"),"N/A",$O323*$L323)</f>
        <v>10</v>
      </c>
      <c r="Q323" s="263">
        <f t="shared" ref="Q323:Q333" si="74">IF(M323="TRUE",1,0)</f>
        <v>0</v>
      </c>
      <c r="R323" s="263">
        <f t="shared" si="65"/>
        <v>0</v>
      </c>
      <c r="S323" s="263">
        <f t="shared" ref="S323:S333" si="75">IF(Q323=0,0,R323)</f>
        <v>0</v>
      </c>
      <c r="T323" s="263">
        <f t="shared" ref="T323:T333" si="76">IF(N323=1,1,0)</f>
        <v>0</v>
      </c>
      <c r="U323" s="263">
        <f t="shared" si="66"/>
        <v>83</v>
      </c>
      <c r="V323" s="263">
        <f t="shared" ref="V323:V333" si="77">IF(T323=0,0,U323)</f>
        <v>0</v>
      </c>
    </row>
    <row r="324" spans="1:23" ht="56.95" customHeight="1" x14ac:dyDescent="0.25">
      <c r="A324" s="293" t="str">
        <f>Questions!$A324</f>
        <v>AIML-05</v>
      </c>
      <c r="B324" s="293" t="str">
        <f t="shared" si="70"/>
        <v>AIML</v>
      </c>
      <c r="C324" s="293" t="str">
        <f>VLOOKUP($A324,Questions!$A$3:$L$333,2,0)&amp;""</f>
        <v>Have you limited access to your ML training data to only staff with an explicit business need?</v>
      </c>
      <c r="D324" s="293" t="str">
        <f>VLOOKUP($A324,Questions!$A$3:$L$333,11,0)&amp;""</f>
        <v/>
      </c>
      <c r="E324" s="293" t="str">
        <f>VLOOKUP($A324,Questions!$A$3:$L$333,12,0)&amp;""</f>
        <v>AI</v>
      </c>
      <c r="F324" s="293" t="str">
        <f>VLOOKUP($A324,'Institution Evaluation'!$A$56:$K$346,3,0)&amp;""</f>
        <v>Yes</v>
      </c>
      <c r="G324" s="293" t="str">
        <f>VLOOKUP($A324,'Institution Evaluation'!$A$56:$K$346,7,0)&amp;""</f>
        <v>Yes</v>
      </c>
      <c r="H324" s="293" t="str">
        <f>VLOOKUP($A324,'Institution Evaluation'!$A$56:$K$346,8,0)&amp;""</f>
        <v/>
      </c>
      <c r="I324" s="293" t="str">
        <f>VLOOKUP($A324,'Institution Evaluation'!$A$56:$K$346,9,0)&amp;""</f>
        <v>Minor Importance</v>
      </c>
      <c r="J324" s="293" t="str">
        <f>VLOOKUP($A324,'Institution Evaluation'!$A$56:$K$346,10,0)&amp;""</f>
        <v/>
      </c>
      <c r="K324" s="293">
        <f t="shared" si="71"/>
        <v>5</v>
      </c>
      <c r="L324" s="263">
        <f>IF($E324="Not Scored", "N/A",IF(AND($D324='Auto Responses'!$J$27,$H324=""),"N/A",IF(AND($D324='Auto Responses'!$J$27,$H324='Auto Responses'!$J$7),1,IF(AND($D324='Auto Responses'!$J$27,$H324='Auto Responses'!$J$8),0,IF(OR(AND($F324=$G324,$H324=""),$H324='Auto Responses'!$J$7),1,0)))))</f>
        <v>1</v>
      </c>
      <c r="M324" s="293" t="str">
        <f>VLOOKUP($A324,'Institution Evaluation'!$A$56:$K$346,11,0)&amp;""</f>
        <v>FALSE</v>
      </c>
      <c r="N324" s="293">
        <f t="shared" si="72"/>
        <v>0</v>
      </c>
      <c r="O324" s="263">
        <f t="shared" si="69"/>
        <v>5</v>
      </c>
      <c r="P324" s="263">
        <f t="shared" si="73"/>
        <v>5</v>
      </c>
      <c r="Q324" s="263">
        <f t="shared" si="74"/>
        <v>0</v>
      </c>
      <c r="R324" s="263">
        <f t="shared" ref="R324:R333" si="78">R323+Q324</f>
        <v>0</v>
      </c>
      <c r="S324" s="263">
        <f t="shared" si="75"/>
        <v>0</v>
      </c>
      <c r="T324" s="263">
        <f t="shared" si="76"/>
        <v>0</v>
      </c>
      <c r="U324" s="263">
        <f t="shared" ref="U324:U333" si="79">U323+T324</f>
        <v>83</v>
      </c>
      <c r="V324" s="263">
        <f t="shared" si="77"/>
        <v>0</v>
      </c>
    </row>
    <row r="325" spans="1:23" ht="56.95" customHeight="1" x14ac:dyDescent="0.25">
      <c r="A325" s="293" t="str">
        <f>Questions!$A325</f>
        <v>AIML-06</v>
      </c>
      <c r="B325" s="293" t="str">
        <f t="shared" si="70"/>
        <v>AIML</v>
      </c>
      <c r="C325" s="293" t="str">
        <f>VLOOKUP($A325,Questions!$A$3:$L$333,2,0)&amp;""</f>
        <v>Have you implemented adversarial training or other model defense mechanisms to protect your ML-related features?</v>
      </c>
      <c r="D325" s="293" t="str">
        <f>VLOOKUP($A325,Questions!$A$3:$L$333,11,0)&amp;""</f>
        <v/>
      </c>
      <c r="E325" s="293" t="str">
        <f>VLOOKUP($A325,Questions!$A$3:$L$333,12,0)&amp;""</f>
        <v>AI</v>
      </c>
      <c r="F325" s="293" t="str">
        <f>VLOOKUP($A325,'Institution Evaluation'!$A$56:$K$346,3,0)&amp;""</f>
        <v>Yes</v>
      </c>
      <c r="G325" s="293" t="str">
        <f>VLOOKUP($A325,'Institution Evaluation'!$A$56:$K$346,7,0)&amp;""</f>
        <v>Yes</v>
      </c>
      <c r="H325" s="293" t="str">
        <f>VLOOKUP($A325,'Institution Evaluation'!$A$56:$K$346,8,0)&amp;""</f>
        <v/>
      </c>
      <c r="I325" s="293" t="str">
        <f>VLOOKUP($A325,'Institution Evaluation'!$A$56:$K$346,9,0)&amp;""</f>
        <v>Minor Importance</v>
      </c>
      <c r="J325" s="293" t="str">
        <f>VLOOKUP($A325,'Institution Evaluation'!$A$56:$K$346,10,0)&amp;""</f>
        <v/>
      </c>
      <c r="K325" s="293">
        <f t="shared" si="71"/>
        <v>5</v>
      </c>
      <c r="L325" s="263">
        <f>IF($E325="Not Scored", "N/A",IF(AND($D325='Auto Responses'!$J$27,$H325=""),"N/A",IF(AND($D325='Auto Responses'!$J$27,$H325='Auto Responses'!$J$7),1,IF(AND($D325='Auto Responses'!$J$27,$H325='Auto Responses'!$J$8),0,IF(OR(AND($F325=$G325,$H325=""),$H325='Auto Responses'!$J$7),1,0)))))</f>
        <v>1</v>
      </c>
      <c r="M325" s="293" t="str">
        <f>VLOOKUP($A325,'Institution Evaluation'!$A$56:$K$346,11,0)&amp;""</f>
        <v>FALSE</v>
      </c>
      <c r="N325" s="293">
        <f t="shared" si="72"/>
        <v>0</v>
      </c>
      <c r="O325" s="263">
        <f t="shared" si="69"/>
        <v>5</v>
      </c>
      <c r="P325" s="263">
        <f t="shared" si="73"/>
        <v>5</v>
      </c>
      <c r="Q325" s="263">
        <f t="shared" si="74"/>
        <v>0</v>
      </c>
      <c r="R325" s="263">
        <f t="shared" si="78"/>
        <v>0</v>
      </c>
      <c r="S325" s="263">
        <f t="shared" si="75"/>
        <v>0</v>
      </c>
      <c r="T325" s="263">
        <f t="shared" si="76"/>
        <v>0</v>
      </c>
      <c r="U325" s="263">
        <f t="shared" si="79"/>
        <v>83</v>
      </c>
      <c r="V325" s="263">
        <f t="shared" si="77"/>
        <v>0</v>
      </c>
    </row>
    <row r="326" spans="1:23" ht="56.95" customHeight="1" x14ac:dyDescent="0.25">
      <c r="A326" s="293" t="str">
        <f>Questions!$A326</f>
        <v>AIML-07</v>
      </c>
      <c r="B326" s="293" t="str">
        <f t="shared" si="70"/>
        <v>AIML</v>
      </c>
      <c r="C326" s="293" t="str">
        <f>VLOOKUP($A326,Questions!$A$3:$L$333,2,0)&amp;""</f>
        <v>Do you make your ML model transparent through documentation and log inputs and outputs?</v>
      </c>
      <c r="D326" s="293" t="str">
        <f>VLOOKUP($A326,Questions!$A$3:$L$333,11,0)&amp;""</f>
        <v/>
      </c>
      <c r="E326" s="293" t="str">
        <f>VLOOKUP($A326,Questions!$A$3:$L$333,12,0)&amp;""</f>
        <v>AI</v>
      </c>
      <c r="F326" s="293" t="str">
        <f>VLOOKUP($A326,'Institution Evaluation'!$A$56:$K$346,3,0)&amp;""</f>
        <v>Yes</v>
      </c>
      <c r="G326" s="293" t="str">
        <f>VLOOKUP($A326,'Institution Evaluation'!$A$56:$K$346,7,0)&amp;""</f>
        <v>Yes</v>
      </c>
      <c r="H326" s="293" t="str">
        <f>VLOOKUP($A326,'Institution Evaluation'!$A$56:$K$346,8,0)&amp;""</f>
        <v/>
      </c>
      <c r="I326" s="293" t="str">
        <f>VLOOKUP($A326,'Institution Evaluation'!$A$56:$K$346,9,0)&amp;""</f>
        <v>Minor Importance</v>
      </c>
      <c r="J326" s="293" t="str">
        <f>VLOOKUP($A326,'Institution Evaluation'!$A$56:$K$346,10,0)&amp;""</f>
        <v/>
      </c>
      <c r="K326" s="293">
        <f t="shared" si="71"/>
        <v>5</v>
      </c>
      <c r="L326" s="263">
        <f>IF($E326="Not Scored", "N/A",IF(AND($D326='Auto Responses'!$J$27,$H326=""),"N/A",IF(AND($D326='Auto Responses'!$J$27,$H326='Auto Responses'!$J$7),1,IF(AND($D326='Auto Responses'!$J$27,$H326='Auto Responses'!$J$8),0,IF(OR(AND($F326=$G326,$H326=""),$H326='Auto Responses'!$J$7),1,0)))))</f>
        <v>1</v>
      </c>
      <c r="M326" s="293" t="str">
        <f>VLOOKUP($A326,'Institution Evaluation'!$A$56:$K$346,11,0)&amp;""</f>
        <v>FALSE</v>
      </c>
      <c r="N326" s="293">
        <f t="shared" si="72"/>
        <v>0</v>
      </c>
      <c r="O326" s="263">
        <f t="shared" si="69"/>
        <v>5</v>
      </c>
      <c r="P326" s="263">
        <f t="shared" si="73"/>
        <v>5</v>
      </c>
      <c r="Q326" s="263">
        <f t="shared" si="74"/>
        <v>0</v>
      </c>
      <c r="R326" s="263">
        <f t="shared" si="78"/>
        <v>0</v>
      </c>
      <c r="S326" s="263">
        <f t="shared" si="75"/>
        <v>0</v>
      </c>
      <c r="T326" s="263">
        <f t="shared" si="76"/>
        <v>0</v>
      </c>
      <c r="U326" s="263">
        <f t="shared" si="79"/>
        <v>83</v>
      </c>
      <c r="V326" s="263">
        <f t="shared" si="77"/>
        <v>0</v>
      </c>
    </row>
    <row r="327" spans="1:23" ht="56.95" customHeight="1" x14ac:dyDescent="0.25">
      <c r="A327" s="293" t="str">
        <f>Questions!$A327</f>
        <v>AIML-08</v>
      </c>
      <c r="B327" s="293" t="str">
        <f t="shared" si="70"/>
        <v>AIML</v>
      </c>
      <c r="C327" s="293" t="str">
        <f>VLOOKUP($A327,Questions!$A$3:$L$333,2,0)&amp;""</f>
        <v>Do you watermark your ML training data?</v>
      </c>
      <c r="D327" s="293" t="str">
        <f>VLOOKUP($A327,Questions!$A$3:$L$333,11,0)&amp;""</f>
        <v/>
      </c>
      <c r="E327" s="293" t="str">
        <f>VLOOKUP($A327,Questions!$A$3:$L$333,12,0)&amp;""</f>
        <v>AI</v>
      </c>
      <c r="F327" s="293" t="str">
        <f>VLOOKUP($A327,'Institution Evaluation'!$A$56:$K$346,3,0)&amp;""</f>
        <v>No</v>
      </c>
      <c r="G327" s="293" t="str">
        <f>VLOOKUP($A327,'Institution Evaluation'!$A$56:$K$346,7,0)&amp;""</f>
        <v>Yes</v>
      </c>
      <c r="H327" s="293" t="str">
        <f>VLOOKUP($A327,'Institution Evaluation'!$A$56:$K$346,8,0)&amp;""</f>
        <v/>
      </c>
      <c r="I327" s="293" t="str">
        <f>VLOOKUP($A327,'Institution Evaluation'!$A$56:$K$346,9,0)&amp;""</f>
        <v>Minor Importance</v>
      </c>
      <c r="J327" s="293" t="str">
        <f>VLOOKUP($A327,'Institution Evaluation'!$A$56:$K$346,10,0)&amp;""</f>
        <v/>
      </c>
      <c r="K327" s="293">
        <f t="shared" si="71"/>
        <v>5</v>
      </c>
      <c r="L327" s="263">
        <f>IF($E327="Not Scored", "N/A",IF(AND($D327='Auto Responses'!$J$27,$H327=""),"N/A",IF(AND($D327='Auto Responses'!$J$27,$H327='Auto Responses'!$J$7),1,IF(AND($D327='Auto Responses'!$J$27,$H327='Auto Responses'!$J$8),0,IF(OR(AND($F327=$G327,$H327=""),$H327='Auto Responses'!$J$7),1,0)))))</f>
        <v>0</v>
      </c>
      <c r="M327" s="293" t="str">
        <f>VLOOKUP($A327,'Institution Evaluation'!$A$56:$K$346,11,0)&amp;""</f>
        <v>FALSE</v>
      </c>
      <c r="N327" s="293">
        <f t="shared" si="72"/>
        <v>0</v>
      </c>
      <c r="O327" s="263">
        <f t="shared" si="69"/>
        <v>5</v>
      </c>
      <c r="P327" s="263">
        <f t="shared" si="73"/>
        <v>0</v>
      </c>
      <c r="Q327" s="263">
        <f t="shared" si="74"/>
        <v>0</v>
      </c>
      <c r="R327" s="263">
        <f t="shared" si="78"/>
        <v>0</v>
      </c>
      <c r="S327" s="263">
        <f t="shared" si="75"/>
        <v>0</v>
      </c>
      <c r="T327" s="263">
        <f t="shared" si="76"/>
        <v>0</v>
      </c>
      <c r="U327" s="263">
        <f t="shared" si="79"/>
        <v>83</v>
      </c>
      <c r="V327" s="263">
        <f t="shared" si="77"/>
        <v>0</v>
      </c>
    </row>
    <row r="328" spans="1:23" ht="56.95" customHeight="1" x14ac:dyDescent="0.25">
      <c r="A328" s="293" t="str">
        <f>Questions!$A328</f>
        <v>AILM-01</v>
      </c>
      <c r="B328" s="293" t="str">
        <f t="shared" si="70"/>
        <v>AILM</v>
      </c>
      <c r="C328" s="293" t="str">
        <f>VLOOKUP($A328,Questions!$A$3:$L$333,2,0)&amp;""</f>
        <v>Do you limit your solution's LLM privileges by default?*</v>
      </c>
      <c r="D328" s="293" t="str">
        <f>VLOOKUP($A328,Questions!$A$3:$L$333,11,0)&amp;""</f>
        <v/>
      </c>
      <c r="E328" s="293" t="str">
        <f>VLOOKUP($A328,Questions!$A$3:$L$333,12,0)&amp;""</f>
        <v>AI</v>
      </c>
      <c r="F328" s="293" t="str">
        <f>VLOOKUP($A328,'Institution Evaluation'!$A$56:$K$346,3,0)&amp;""</f>
        <v/>
      </c>
      <c r="G328" s="293" t="str">
        <f>VLOOKUP($A328,'Institution Evaluation'!$A$56:$K$346,7,0)&amp;""</f>
        <v>Yes</v>
      </c>
      <c r="H328" s="293" t="str">
        <f>VLOOKUP($A328,'Institution Evaluation'!$A$56:$K$346,8,0)&amp;""</f>
        <v/>
      </c>
      <c r="I328" s="293" t="str">
        <f>VLOOKUP($A328,'Institution Evaluation'!$A$56:$K$346,9,0)&amp;""</f>
        <v>Critical Importance</v>
      </c>
      <c r="J328" s="293" t="str">
        <f>VLOOKUP($A328,'Institution Evaluation'!$A$56:$K$346,10,0)&amp;""</f>
        <v/>
      </c>
      <c r="K328" s="293">
        <f t="shared" si="71"/>
        <v>20</v>
      </c>
      <c r="L328" s="263">
        <f>IF($E328="Not Scored", "N/A",IF(AND($D328='Auto Responses'!$J$27,$H328=""),"N/A",IF(AND($D328='Auto Responses'!$J$27,$H328='Auto Responses'!$J$7),1,IF(AND($D328='Auto Responses'!$J$27,$H328='Auto Responses'!$J$8),0,IF(OR(AND($F328=$G328,$H328=""),$H328='Auto Responses'!$J$7),1,0)))))</f>
        <v>0</v>
      </c>
      <c r="M328" s="293" t="str">
        <f>VLOOKUP($A328,'Institution Evaluation'!$A$56:$K$346,11,0)&amp;""</f>
        <v>FALSE</v>
      </c>
      <c r="N328" s="293">
        <f t="shared" si="72"/>
        <v>1</v>
      </c>
      <c r="O328" s="263" t="str">
        <f t="shared" ref="O328:O333" si="80">IF(OR($F$20="No",$F$304="No",$E328="Not Scored",$F328="N/A"),"N/A",IF($J328="",$K328,IF($J328="Minor Importance",5,IF($J328="Standard Importance",10,IF($J328="Critical Importance",20,0)))))</f>
        <v>N/A</v>
      </c>
      <c r="P328" s="263" t="str">
        <f t="shared" si="73"/>
        <v>N/A</v>
      </c>
      <c r="Q328" s="263">
        <f t="shared" si="74"/>
        <v>0</v>
      </c>
      <c r="R328" s="263">
        <f t="shared" si="78"/>
        <v>0</v>
      </c>
      <c r="S328" s="263">
        <f t="shared" si="75"/>
        <v>0</v>
      </c>
      <c r="T328" s="263">
        <f t="shared" si="76"/>
        <v>1</v>
      </c>
      <c r="U328" s="263">
        <f t="shared" si="79"/>
        <v>84</v>
      </c>
      <c r="V328" s="263">
        <f t="shared" si="77"/>
        <v>84</v>
      </c>
    </row>
    <row r="329" spans="1:23" ht="56.95" customHeight="1" x14ac:dyDescent="0.25">
      <c r="A329" s="293" t="str">
        <f>Questions!$A329</f>
        <v>AILM-02</v>
      </c>
      <c r="B329" s="293" t="str">
        <f t="shared" si="70"/>
        <v>AILM</v>
      </c>
      <c r="C329" s="293" t="str">
        <f>VLOOKUP($A329,Questions!$A$3:$L$333,2,0)&amp;""</f>
        <v>Is your LLM training data vetted, validated, and verified before training the solution's AI model?*</v>
      </c>
      <c r="D329" s="293" t="str">
        <f>VLOOKUP($A329,Questions!$A$3:$L$333,11,0)&amp;""</f>
        <v/>
      </c>
      <c r="E329" s="293" t="str">
        <f>VLOOKUP($A329,Questions!$A$3:$L$333,12,0)&amp;""</f>
        <v>AI</v>
      </c>
      <c r="F329" s="293" t="str">
        <f>VLOOKUP($A329,'Institution Evaluation'!$A$56:$K$346,3,0)&amp;""</f>
        <v/>
      </c>
      <c r="G329" s="293" t="str">
        <f>VLOOKUP($A329,'Institution Evaluation'!$A$56:$K$346,7,0)&amp;""</f>
        <v>Yes</v>
      </c>
      <c r="H329" s="293" t="str">
        <f>VLOOKUP($A329,'Institution Evaluation'!$A$56:$K$346,8,0)&amp;""</f>
        <v/>
      </c>
      <c r="I329" s="293" t="str">
        <f>VLOOKUP($A329,'Institution Evaluation'!$A$56:$K$346,9,0)&amp;""</f>
        <v>Critical Importance</v>
      </c>
      <c r="J329" s="293" t="str">
        <f>VLOOKUP($A329,'Institution Evaluation'!$A$56:$K$346,10,0)&amp;""</f>
        <v/>
      </c>
      <c r="K329" s="293">
        <f t="shared" si="71"/>
        <v>20</v>
      </c>
      <c r="L329" s="263">
        <f>IF($E329="Not Scored", "N/A",IF(AND($D329='Auto Responses'!$J$27,$H329=""),"N/A",IF(AND($D329='Auto Responses'!$J$27,$H329='Auto Responses'!$J$7),1,IF(AND($D329='Auto Responses'!$J$27,$H329='Auto Responses'!$J$8),0,IF(OR(AND($F329=$G329,$H329=""),$H329='Auto Responses'!$J$7),1,0)))))</f>
        <v>0</v>
      </c>
      <c r="M329" s="293" t="str">
        <f>VLOOKUP($A329,'Institution Evaluation'!$A$56:$K$346,11,0)&amp;""</f>
        <v>FALSE</v>
      </c>
      <c r="N329" s="293">
        <f t="shared" si="72"/>
        <v>1</v>
      </c>
      <c r="O329" s="263" t="str">
        <f t="shared" si="80"/>
        <v>N/A</v>
      </c>
      <c r="P329" s="263" t="str">
        <f t="shared" si="73"/>
        <v>N/A</v>
      </c>
      <c r="Q329" s="263">
        <f t="shared" si="74"/>
        <v>0</v>
      </c>
      <c r="R329" s="263">
        <f t="shared" si="78"/>
        <v>0</v>
      </c>
      <c r="S329" s="263">
        <f t="shared" si="75"/>
        <v>0</v>
      </c>
      <c r="T329" s="263">
        <f t="shared" si="76"/>
        <v>1</v>
      </c>
      <c r="U329" s="263">
        <f t="shared" si="79"/>
        <v>85</v>
      </c>
      <c r="V329" s="263">
        <f t="shared" si="77"/>
        <v>85</v>
      </c>
    </row>
    <row r="330" spans="1:23" ht="56.95" customHeight="1" x14ac:dyDescent="0.25">
      <c r="A330" s="293" t="str">
        <f>Questions!$A330</f>
        <v>AILM-03</v>
      </c>
      <c r="B330" s="293" t="str">
        <f t="shared" si="70"/>
        <v>AILM</v>
      </c>
      <c r="C330" s="293" t="str">
        <f>VLOOKUP($A330,Questions!$A$3:$L$333,2,0)&amp;""</f>
        <v>Do any actions taken by your solution's LLM features or plugins require human intervention?*</v>
      </c>
      <c r="D330" s="293" t="str">
        <f>VLOOKUP($A330,Questions!$A$3:$L$333,11,0)&amp;""</f>
        <v/>
      </c>
      <c r="E330" s="293" t="str">
        <f>VLOOKUP($A330,Questions!$A$3:$L$333,12,0)&amp;""</f>
        <v>AI</v>
      </c>
      <c r="F330" s="293" t="str">
        <f>VLOOKUP($A330,'Institution Evaluation'!$A$56:$K$346,3,0)&amp;""</f>
        <v/>
      </c>
      <c r="G330" s="293" t="str">
        <f>VLOOKUP($A330,'Institution Evaluation'!$A$56:$K$346,7,0)&amp;""</f>
        <v>Yes</v>
      </c>
      <c r="H330" s="293" t="str">
        <f>VLOOKUP($A330,'Institution Evaluation'!$A$56:$K$346,8,0)&amp;""</f>
        <v/>
      </c>
      <c r="I330" s="293" t="str">
        <f>VLOOKUP($A330,'Institution Evaluation'!$A$56:$K$346,9,0)&amp;""</f>
        <v>Critical Importance</v>
      </c>
      <c r="J330" s="293" t="str">
        <f>VLOOKUP($A330,'Institution Evaluation'!$A$56:$K$346,10,0)&amp;""</f>
        <v/>
      </c>
      <c r="K330" s="293">
        <f t="shared" si="71"/>
        <v>20</v>
      </c>
      <c r="L330" s="263">
        <f>IF($E330="Not Scored", "N/A",IF(AND($D330='Auto Responses'!$J$27,$H330=""),"N/A",IF(AND($D330='Auto Responses'!$J$27,$H330='Auto Responses'!$J$7),1,IF(AND($D330='Auto Responses'!$J$27,$H330='Auto Responses'!$J$8),0,IF(OR(AND($F330=$G330,$H330=""),$H330='Auto Responses'!$J$7),1,0)))))</f>
        <v>0</v>
      </c>
      <c r="M330" s="293" t="str">
        <f>VLOOKUP($A330,'Institution Evaluation'!$A$56:$K$346,11,0)&amp;""</f>
        <v>FALSE</v>
      </c>
      <c r="N330" s="293">
        <f t="shared" si="72"/>
        <v>1</v>
      </c>
      <c r="O330" s="263" t="str">
        <f t="shared" si="80"/>
        <v>N/A</v>
      </c>
      <c r="P330" s="263" t="str">
        <f t="shared" si="73"/>
        <v>N/A</v>
      </c>
      <c r="Q330" s="263">
        <f t="shared" si="74"/>
        <v>0</v>
      </c>
      <c r="R330" s="263">
        <f t="shared" si="78"/>
        <v>0</v>
      </c>
      <c r="S330" s="263">
        <f t="shared" si="75"/>
        <v>0</v>
      </c>
      <c r="T330" s="263">
        <f t="shared" si="76"/>
        <v>1</v>
      </c>
      <c r="U330" s="263">
        <f t="shared" si="79"/>
        <v>86</v>
      </c>
      <c r="V330" s="263">
        <f t="shared" si="77"/>
        <v>86</v>
      </c>
    </row>
    <row r="331" spans="1:23" ht="56.95" customHeight="1" x14ac:dyDescent="0.25">
      <c r="A331" s="293" t="str">
        <f>Questions!$A331</f>
        <v>AILM-04</v>
      </c>
      <c r="B331" s="293" t="str">
        <f t="shared" si="70"/>
        <v>AILM</v>
      </c>
      <c r="C331" s="293" t="str">
        <f>VLOOKUP($A331,Questions!$A$3:$L$333,2,0)&amp;""</f>
        <v>Do you limit multiple LLM model plugins being called as part of a single input?*</v>
      </c>
      <c r="D331" s="293" t="str">
        <f>VLOOKUP($A331,Questions!$A$3:$L$333,11,0)&amp;""</f>
        <v/>
      </c>
      <c r="E331" s="293" t="str">
        <f>VLOOKUP($A331,Questions!$A$3:$L$333,12,0)&amp;""</f>
        <v>AI</v>
      </c>
      <c r="F331" s="293" t="str">
        <f>VLOOKUP($A331,'Institution Evaluation'!$A$56:$K$346,3,0)&amp;""</f>
        <v/>
      </c>
      <c r="G331" s="293" t="str">
        <f>VLOOKUP($A331,'Institution Evaluation'!$A$56:$K$346,7,0)&amp;""</f>
        <v>Yes</v>
      </c>
      <c r="H331" s="293" t="str">
        <f>VLOOKUP($A331,'Institution Evaluation'!$A$56:$K$346,8,0)&amp;""</f>
        <v/>
      </c>
      <c r="I331" s="293" t="str">
        <f>VLOOKUP($A331,'Institution Evaluation'!$A$56:$K$346,9,0)&amp;""</f>
        <v>Critical Importance</v>
      </c>
      <c r="J331" s="293" t="str">
        <f>VLOOKUP($A331,'Institution Evaluation'!$A$56:$K$346,10,0)&amp;""</f>
        <v/>
      </c>
      <c r="K331" s="293">
        <f t="shared" si="71"/>
        <v>20</v>
      </c>
      <c r="L331" s="263">
        <f>IF($E331="Not Scored", "N/A",IF(AND($D331='Auto Responses'!$J$27,$H331=""),"N/A",IF(AND($D331='Auto Responses'!$J$27,$H331='Auto Responses'!$J$7),1,IF(AND($D331='Auto Responses'!$J$27,$H331='Auto Responses'!$J$8),0,IF(OR(AND($F331=$G331,$H331=""),$H331='Auto Responses'!$J$7),1,0)))))</f>
        <v>0</v>
      </c>
      <c r="M331" s="293" t="str">
        <f>VLOOKUP($A331,'Institution Evaluation'!$A$56:$K$346,11,0)&amp;""</f>
        <v>FALSE</v>
      </c>
      <c r="N331" s="293">
        <f t="shared" si="72"/>
        <v>1</v>
      </c>
      <c r="O331" s="263" t="str">
        <f t="shared" si="80"/>
        <v>N/A</v>
      </c>
      <c r="P331" s="263" t="str">
        <f t="shared" si="73"/>
        <v>N/A</v>
      </c>
      <c r="Q331" s="263">
        <f t="shared" si="74"/>
        <v>0</v>
      </c>
      <c r="R331" s="263">
        <f t="shared" si="78"/>
        <v>0</v>
      </c>
      <c r="S331" s="263">
        <f t="shared" si="75"/>
        <v>0</v>
      </c>
      <c r="T331" s="263">
        <f t="shared" si="76"/>
        <v>1</v>
      </c>
      <c r="U331" s="263">
        <f t="shared" si="79"/>
        <v>87</v>
      </c>
      <c r="V331" s="263">
        <f t="shared" si="77"/>
        <v>87</v>
      </c>
    </row>
    <row r="332" spans="1:23" ht="56.95" customHeight="1" x14ac:dyDescent="0.25">
      <c r="A332" s="293" t="str">
        <f>Questions!$A332</f>
        <v>AILM-05</v>
      </c>
      <c r="B332" s="293" t="str">
        <f t="shared" si="70"/>
        <v>AILM</v>
      </c>
      <c r="C332" s="293" t="str">
        <f>VLOOKUP($A332,Questions!$A$3:$L$333,2,0)&amp;""</f>
        <v>Do you limit your solution's LLM resource use per request, per step, and per action?</v>
      </c>
      <c r="D332" s="293" t="str">
        <f>VLOOKUP($A332,Questions!$A$3:$L$333,11,0)&amp;""</f>
        <v/>
      </c>
      <c r="E332" s="293" t="str">
        <f>VLOOKUP($A332,Questions!$A$3:$L$333,12,0)&amp;""</f>
        <v>AI</v>
      </c>
      <c r="F332" s="293" t="str">
        <f>VLOOKUP($A332,'Institution Evaluation'!$A$56:$K$346,3,0)&amp;""</f>
        <v/>
      </c>
      <c r="G332" s="293" t="str">
        <f>VLOOKUP($A332,'Institution Evaluation'!$A$56:$K$346,7,0)&amp;""</f>
        <v>Yes</v>
      </c>
      <c r="H332" s="293" t="str">
        <f>VLOOKUP($A332,'Institution Evaluation'!$A$56:$K$346,8,0)&amp;""</f>
        <v/>
      </c>
      <c r="I332" s="293" t="str">
        <f>VLOOKUP($A332,'Institution Evaluation'!$A$56:$K$346,9,0)&amp;""</f>
        <v>Standard Importance</v>
      </c>
      <c r="J332" s="293" t="str">
        <f>VLOOKUP($A332,'Institution Evaluation'!$A$56:$K$346,10,0)&amp;""</f>
        <v/>
      </c>
      <c r="K332" s="293">
        <f t="shared" si="71"/>
        <v>10</v>
      </c>
      <c r="L332" s="263">
        <f>IF($E332="Not Scored", "N/A",IF(AND($D332='Auto Responses'!$J$27,$H332=""),"N/A",IF(AND($D332='Auto Responses'!$J$27,$H332='Auto Responses'!$J$7),1,IF(AND($D332='Auto Responses'!$J$27,$H332='Auto Responses'!$J$8),0,IF(OR(AND($F332=$G332,$H332=""),$H332='Auto Responses'!$J$7),1,0)))))</f>
        <v>0</v>
      </c>
      <c r="M332" s="293" t="str">
        <f>VLOOKUP($A332,'Institution Evaluation'!$A$56:$K$346,11,0)&amp;""</f>
        <v>FALSE</v>
      </c>
      <c r="N332" s="293">
        <f t="shared" si="72"/>
        <v>0</v>
      </c>
      <c r="O332" s="263" t="str">
        <f t="shared" si="80"/>
        <v>N/A</v>
      </c>
      <c r="P332" s="263" t="str">
        <f t="shared" si="73"/>
        <v>N/A</v>
      </c>
      <c r="Q332" s="263">
        <f t="shared" si="74"/>
        <v>0</v>
      </c>
      <c r="R332" s="263">
        <f t="shared" si="78"/>
        <v>0</v>
      </c>
      <c r="S332" s="263">
        <f t="shared" si="75"/>
        <v>0</v>
      </c>
      <c r="T332" s="263">
        <f t="shared" si="76"/>
        <v>0</v>
      </c>
      <c r="U332" s="263">
        <f t="shared" si="79"/>
        <v>87</v>
      </c>
      <c r="V332" s="263">
        <f t="shared" si="77"/>
        <v>0</v>
      </c>
    </row>
    <row r="333" spans="1:23" ht="36" customHeight="1" x14ac:dyDescent="0.25">
      <c r="A333" s="293" t="str">
        <f>Questions!$A333</f>
        <v>AILM-06</v>
      </c>
      <c r="B333" s="293" t="str">
        <f t="shared" si="70"/>
        <v>AILM</v>
      </c>
      <c r="C333" s="293" t="str">
        <f>VLOOKUP($A333,Questions!$A$3:$L$333,2,0)&amp;""</f>
        <v>Do you leverage LLM model tuning or other model validation mechanisms?</v>
      </c>
      <c r="D333" s="293" t="str">
        <f>VLOOKUP($A333,Questions!$A$3:$L$333,11,0)&amp;""</f>
        <v/>
      </c>
      <c r="E333" s="293" t="str">
        <f>VLOOKUP($A333,Questions!$A$3:$L$333,12,0)&amp;""</f>
        <v>AI</v>
      </c>
      <c r="F333" s="293" t="str">
        <f>VLOOKUP($A333,'Institution Evaluation'!$A$56:$K$346,3,0)&amp;""</f>
        <v/>
      </c>
      <c r="G333" s="293" t="str">
        <f>VLOOKUP($A333,'Institution Evaluation'!$A$56:$K$346,7,0)&amp;""</f>
        <v>Yes</v>
      </c>
      <c r="H333" s="293" t="str">
        <f>VLOOKUP($A333,'Institution Evaluation'!$A$56:$K$346,8,0)&amp;""</f>
        <v/>
      </c>
      <c r="I333" s="293" t="str">
        <f>VLOOKUP($A333,'Institution Evaluation'!$A$56:$K$346,9,0)&amp;""</f>
        <v>Standard Importance</v>
      </c>
      <c r="J333" s="293" t="str">
        <f>VLOOKUP($A333,'Institution Evaluation'!$A$56:$K$346,10,0)&amp;""</f>
        <v/>
      </c>
      <c r="K333" s="293">
        <f t="shared" si="71"/>
        <v>10</v>
      </c>
      <c r="L333" s="263">
        <f>IF($E333="Not Scored", "N/A",IF(AND($D333='Auto Responses'!$J$27,$H333=""),"N/A",IF(AND($D333='Auto Responses'!$J$27,$H333='Auto Responses'!$J$7),1,IF(AND($D333='Auto Responses'!$J$27,$H333='Auto Responses'!$J$8),0,IF(OR(AND($F333=$G333,$H333=""),$H333='Auto Responses'!$J$7),1,0)))))</f>
        <v>0</v>
      </c>
      <c r="M333" s="293" t="str">
        <f>VLOOKUP($A333,'Institution Evaluation'!$A$56:$K$346,11,0)&amp;""</f>
        <v>FALSE</v>
      </c>
      <c r="N333" s="293">
        <f t="shared" si="72"/>
        <v>0</v>
      </c>
      <c r="O333" s="263" t="str">
        <f t="shared" si="80"/>
        <v>N/A</v>
      </c>
      <c r="P333" s="263" t="str">
        <f t="shared" si="73"/>
        <v>N/A</v>
      </c>
      <c r="Q333" s="263">
        <f t="shared" si="74"/>
        <v>0</v>
      </c>
      <c r="R333" s="263">
        <f t="shared" si="78"/>
        <v>0</v>
      </c>
      <c r="S333" s="263">
        <f t="shared" si="75"/>
        <v>0</v>
      </c>
      <c r="T333" s="263">
        <f t="shared" si="76"/>
        <v>0</v>
      </c>
      <c r="U333" s="263">
        <f t="shared" si="79"/>
        <v>87</v>
      </c>
      <c r="V333" s="263">
        <f t="shared" si="77"/>
        <v>0</v>
      </c>
      <c r="W333" s="80" t="s">
        <v>31</v>
      </c>
    </row>
    <row r="334" spans="1:23" ht="15.75" customHeight="1" x14ac:dyDescent="0.25">
      <c r="A334" s="294"/>
      <c r="B334" s="294"/>
      <c r="C334" s="294"/>
      <c r="D334" s="294"/>
      <c r="E334" s="294"/>
      <c r="F334" s="294"/>
      <c r="G334" s="294"/>
      <c r="H334" s="294"/>
      <c r="I334" s="294"/>
      <c r="J334" s="294"/>
      <c r="K334" s="294"/>
    </row>
    <row r="335" spans="1:23" ht="15.75" customHeight="1" x14ac:dyDescent="0.25">
      <c r="A335" s="294"/>
      <c r="B335" s="294"/>
      <c r="C335" s="294"/>
      <c r="D335" s="294"/>
      <c r="E335" s="294"/>
      <c r="F335" s="294"/>
      <c r="G335" s="294"/>
      <c r="H335" s="294"/>
      <c r="I335" s="294"/>
      <c r="J335" s="294"/>
      <c r="K335" s="294"/>
      <c r="Q335" s="295">
        <f>SUM($Q3:$Q334)</f>
        <v>0</v>
      </c>
      <c r="R335" s="296"/>
      <c r="S335" s="296"/>
      <c r="T335" s="297">
        <f>SUM($T3:$T334)</f>
        <v>87</v>
      </c>
    </row>
    <row r="336" spans="1:23" x14ac:dyDescent="0.25">
      <c r="A336" s="80" t="s">
        <v>2137</v>
      </c>
      <c r="B336" s="294"/>
      <c r="C336" s="294"/>
      <c r="D336" s="294"/>
      <c r="E336" s="294"/>
      <c r="F336" s="294"/>
      <c r="G336" s="294"/>
      <c r="H336" s="294"/>
      <c r="I336" s="294"/>
      <c r="J336" s="294"/>
      <c r="K336" s="294"/>
    </row>
    <row r="337" spans="1:11" hidden="1" x14ac:dyDescent="0.25">
      <c r="A337" s="294"/>
      <c r="B337" s="294"/>
      <c r="C337" s="294"/>
      <c r="D337" s="294"/>
      <c r="E337" s="294"/>
      <c r="F337" s="294"/>
      <c r="G337" s="294"/>
      <c r="H337" s="294"/>
      <c r="I337" s="294"/>
      <c r="J337" s="294"/>
      <c r="K337" s="294"/>
    </row>
    <row r="338" spans="1:11" hidden="1" x14ac:dyDescent="0.25">
      <c r="A338" s="294"/>
      <c r="B338" s="294"/>
      <c r="C338" s="294"/>
      <c r="D338" s="294"/>
      <c r="E338" s="294"/>
      <c r="F338" s="294"/>
      <c r="G338" s="294"/>
      <c r="H338" s="294"/>
      <c r="I338" s="294"/>
      <c r="J338" s="294"/>
      <c r="K338" s="294"/>
    </row>
    <row r="339" spans="1:11" hidden="1" x14ac:dyDescent="0.25">
      <c r="A339" s="294"/>
      <c r="B339" s="294"/>
      <c r="C339" s="294"/>
      <c r="D339" s="294"/>
      <c r="E339" s="294"/>
      <c r="F339" s="294"/>
      <c r="G339" s="294"/>
      <c r="H339" s="294"/>
      <c r="I339" s="294"/>
      <c r="J339" s="294"/>
      <c r="K339" s="294"/>
    </row>
    <row r="340" spans="1:11" hidden="1" x14ac:dyDescent="0.25">
      <c r="A340" s="294"/>
      <c r="B340" s="294"/>
      <c r="C340" s="294"/>
      <c r="D340" s="294"/>
      <c r="E340" s="294"/>
      <c r="F340" s="294"/>
      <c r="G340" s="294"/>
      <c r="H340" s="294"/>
      <c r="I340" s="294"/>
      <c r="J340" s="294"/>
      <c r="K340" s="294"/>
    </row>
    <row r="341" spans="1:11" hidden="1" x14ac:dyDescent="0.25">
      <c r="A341" s="294"/>
      <c r="B341" s="294"/>
      <c r="C341" s="294"/>
      <c r="D341" s="294"/>
      <c r="E341" s="294"/>
      <c r="F341" s="294"/>
      <c r="G341" s="294"/>
      <c r="H341" s="294"/>
      <c r="I341" s="294"/>
      <c r="J341" s="294"/>
      <c r="K341" s="294"/>
    </row>
    <row r="342" spans="1:11" hidden="1" x14ac:dyDescent="0.25">
      <c r="A342" s="294"/>
      <c r="B342" s="294"/>
      <c r="C342" s="294"/>
      <c r="D342" s="294"/>
      <c r="E342" s="294"/>
      <c r="F342" s="294"/>
      <c r="G342" s="294"/>
      <c r="H342" s="294"/>
      <c r="I342" s="294"/>
      <c r="J342" s="294"/>
      <c r="K342" s="294"/>
    </row>
    <row r="343" spans="1:11" hidden="1" x14ac:dyDescent="0.25">
      <c r="A343" s="294"/>
      <c r="B343" s="294"/>
      <c r="C343" s="294"/>
      <c r="D343" s="294"/>
      <c r="E343" s="294"/>
      <c r="F343" s="294"/>
      <c r="G343" s="294"/>
      <c r="H343" s="294"/>
      <c r="I343" s="294"/>
      <c r="J343" s="294"/>
      <c r="K343" s="294"/>
    </row>
    <row r="344" spans="1:11" hidden="1" x14ac:dyDescent="0.25">
      <c r="A344" s="294"/>
      <c r="B344" s="294"/>
      <c r="C344" s="294"/>
      <c r="D344" s="294"/>
      <c r="E344" s="294"/>
      <c r="F344" s="294"/>
      <c r="G344" s="294"/>
      <c r="H344" s="294"/>
      <c r="I344" s="294"/>
      <c r="J344" s="294"/>
      <c r="K344" s="294"/>
    </row>
    <row r="345" spans="1:11" hidden="1" x14ac:dyDescent="0.25">
      <c r="A345" s="294"/>
      <c r="B345" s="294"/>
      <c r="C345" s="294"/>
      <c r="D345" s="294"/>
      <c r="E345" s="294"/>
      <c r="F345" s="294"/>
      <c r="G345" s="294"/>
      <c r="H345" s="294"/>
      <c r="I345" s="294"/>
      <c r="J345" s="294"/>
      <c r="K345" s="294"/>
    </row>
    <row r="346" spans="1:11" hidden="1" x14ac:dyDescent="0.25">
      <c r="A346" s="294"/>
      <c r="B346" s="294"/>
      <c r="C346" s="294"/>
      <c r="D346" s="294"/>
      <c r="E346" s="294"/>
      <c r="F346" s="294"/>
      <c r="G346" s="294"/>
      <c r="H346" s="294"/>
      <c r="I346" s="294"/>
      <c r="J346" s="294"/>
      <c r="K346" s="294"/>
    </row>
    <row r="347" spans="1:11" hidden="1" x14ac:dyDescent="0.25">
      <c r="A347" s="294"/>
      <c r="B347" s="294"/>
      <c r="C347" s="294"/>
      <c r="D347" s="294"/>
      <c r="E347" s="294"/>
      <c r="F347" s="294"/>
      <c r="G347" s="294"/>
      <c r="H347" s="294"/>
      <c r="I347" s="294"/>
      <c r="J347" s="294"/>
      <c r="K347" s="294"/>
    </row>
    <row r="348" spans="1:11" hidden="1" x14ac:dyDescent="0.25">
      <c r="A348" s="294"/>
      <c r="B348" s="294"/>
      <c r="C348" s="294"/>
      <c r="D348" s="294"/>
      <c r="E348" s="294"/>
      <c r="F348" s="294"/>
      <c r="G348" s="294"/>
      <c r="H348" s="294"/>
      <c r="I348" s="294"/>
      <c r="J348" s="294"/>
      <c r="K348" s="294"/>
    </row>
    <row r="349" spans="1:11" hidden="1" x14ac:dyDescent="0.25">
      <c r="A349" s="294"/>
      <c r="B349" s="294"/>
      <c r="C349" s="294"/>
      <c r="D349" s="294"/>
      <c r="E349" s="294"/>
      <c r="F349" s="294"/>
      <c r="G349" s="294"/>
      <c r="H349" s="294"/>
      <c r="I349" s="294"/>
      <c r="J349" s="294"/>
      <c r="K349" s="294"/>
    </row>
    <row r="350" spans="1:11" hidden="1" x14ac:dyDescent="0.25">
      <c r="A350" s="294"/>
      <c r="B350" s="294"/>
      <c r="C350" s="294"/>
      <c r="D350" s="294"/>
      <c r="E350" s="294"/>
      <c r="F350" s="294"/>
      <c r="G350" s="294"/>
      <c r="H350" s="294"/>
      <c r="I350" s="294"/>
      <c r="J350" s="294"/>
      <c r="K350" s="294"/>
    </row>
    <row r="351" spans="1:11" hidden="1" x14ac:dyDescent="0.25">
      <c r="A351" s="294"/>
      <c r="B351" s="294"/>
      <c r="C351" s="294"/>
      <c r="D351" s="294"/>
      <c r="E351" s="294"/>
      <c r="F351" s="294"/>
      <c r="G351" s="294"/>
      <c r="H351" s="294"/>
      <c r="I351" s="294"/>
      <c r="J351" s="294"/>
      <c r="K351" s="294"/>
    </row>
    <row r="352" spans="1:11" hidden="1" x14ac:dyDescent="0.25">
      <c r="A352" s="294"/>
      <c r="B352" s="294"/>
      <c r="C352" s="294"/>
      <c r="D352" s="294"/>
      <c r="E352" s="294"/>
      <c r="F352" s="294"/>
      <c r="G352" s="294"/>
      <c r="H352" s="294"/>
      <c r="I352" s="294"/>
      <c r="J352" s="294"/>
      <c r="K352" s="294"/>
    </row>
    <row r="353" spans="1:11" hidden="1" x14ac:dyDescent="0.25">
      <c r="A353" s="294"/>
      <c r="B353" s="294"/>
      <c r="C353" s="294"/>
      <c r="D353" s="294"/>
      <c r="E353" s="294"/>
      <c r="F353" s="294"/>
      <c r="G353" s="294"/>
      <c r="H353" s="294"/>
      <c r="I353" s="294"/>
      <c r="J353" s="294"/>
      <c r="K353" s="294"/>
    </row>
    <row r="354" spans="1:11" hidden="1" x14ac:dyDescent="0.25">
      <c r="A354" s="294"/>
      <c r="B354" s="294"/>
      <c r="C354" s="294"/>
      <c r="D354" s="294"/>
      <c r="E354" s="294"/>
      <c r="F354" s="294"/>
      <c r="G354" s="294"/>
      <c r="H354" s="294"/>
      <c r="I354" s="294"/>
      <c r="J354" s="294"/>
      <c r="K354" s="294"/>
    </row>
    <row r="355" spans="1:11" hidden="1" x14ac:dyDescent="0.25">
      <c r="A355" s="294"/>
      <c r="B355" s="294"/>
      <c r="C355" s="294"/>
      <c r="D355" s="294"/>
      <c r="E355" s="294"/>
      <c r="F355" s="294"/>
      <c r="G355" s="294"/>
      <c r="H355" s="294"/>
      <c r="I355" s="294"/>
      <c r="J355" s="294"/>
      <c r="K355" s="294"/>
    </row>
    <row r="356" spans="1:11" hidden="1" x14ac:dyDescent="0.25">
      <c r="A356" s="294"/>
      <c r="B356" s="294"/>
      <c r="C356" s="294"/>
      <c r="D356" s="294"/>
      <c r="E356" s="294"/>
      <c r="F356" s="294"/>
      <c r="G356" s="294"/>
      <c r="H356" s="294"/>
      <c r="I356" s="294"/>
      <c r="J356" s="294"/>
      <c r="K356" s="294"/>
    </row>
    <row r="357" spans="1:11" hidden="1" x14ac:dyDescent="0.25">
      <c r="A357" s="294"/>
      <c r="B357" s="294"/>
      <c r="C357" s="294"/>
      <c r="D357" s="294"/>
      <c r="E357" s="294"/>
      <c r="F357" s="294"/>
      <c r="G357" s="294"/>
      <c r="H357" s="294"/>
      <c r="I357" s="294"/>
      <c r="J357" s="294"/>
      <c r="K357" s="294"/>
    </row>
    <row r="358" spans="1:11" hidden="1" x14ac:dyDescent="0.25">
      <c r="A358" s="294"/>
      <c r="B358" s="294"/>
      <c r="C358" s="294"/>
      <c r="D358" s="294"/>
      <c r="E358" s="294"/>
      <c r="F358" s="294"/>
      <c r="G358" s="294"/>
      <c r="H358" s="294"/>
      <c r="I358" s="294"/>
      <c r="J358" s="294"/>
      <c r="K358" s="294"/>
    </row>
    <row r="359" spans="1:11" hidden="1" x14ac:dyDescent="0.25">
      <c r="A359" s="294"/>
      <c r="B359" s="294"/>
      <c r="C359" s="294"/>
      <c r="D359" s="294"/>
      <c r="E359" s="294"/>
      <c r="F359" s="294"/>
      <c r="G359" s="294"/>
      <c r="H359" s="294"/>
      <c r="I359" s="294"/>
      <c r="J359" s="294"/>
      <c r="K359" s="294"/>
    </row>
    <row r="360" spans="1:11" hidden="1" x14ac:dyDescent="0.25">
      <c r="A360" s="294"/>
      <c r="B360" s="294"/>
      <c r="C360" s="294"/>
      <c r="D360" s="294"/>
      <c r="E360" s="294"/>
      <c r="F360" s="294"/>
      <c r="G360" s="294"/>
      <c r="H360" s="294"/>
      <c r="I360" s="294"/>
      <c r="J360" s="294"/>
      <c r="K360" s="294"/>
    </row>
    <row r="361" spans="1:11" hidden="1" x14ac:dyDescent="0.25">
      <c r="A361" s="294"/>
      <c r="B361" s="294"/>
      <c r="C361" s="294"/>
      <c r="D361" s="294"/>
      <c r="E361" s="294"/>
      <c r="F361" s="294"/>
      <c r="G361" s="294"/>
      <c r="H361" s="294"/>
      <c r="I361" s="294"/>
      <c r="J361" s="294"/>
      <c r="K361" s="294"/>
    </row>
    <row r="362" spans="1:11" hidden="1" x14ac:dyDescent="0.25">
      <c r="A362" s="294"/>
      <c r="B362" s="294"/>
      <c r="C362" s="294"/>
      <c r="D362" s="294"/>
      <c r="E362" s="294"/>
      <c r="F362" s="294"/>
      <c r="G362" s="294"/>
      <c r="H362" s="294"/>
      <c r="I362" s="294"/>
      <c r="J362" s="294"/>
      <c r="K362" s="294"/>
    </row>
    <row r="363" spans="1:11" hidden="1" x14ac:dyDescent="0.25">
      <c r="A363" s="294"/>
      <c r="B363" s="294"/>
      <c r="C363" s="294"/>
      <c r="D363" s="294"/>
      <c r="E363" s="294"/>
      <c r="F363" s="294"/>
      <c r="G363" s="294"/>
      <c r="H363" s="294"/>
      <c r="I363" s="294"/>
      <c r="J363" s="294"/>
      <c r="K363" s="294"/>
    </row>
    <row r="364" spans="1:11" hidden="1" x14ac:dyDescent="0.25">
      <c r="A364" s="294"/>
      <c r="B364" s="294"/>
      <c r="C364" s="294"/>
      <c r="D364" s="294"/>
      <c r="E364" s="294"/>
      <c r="F364" s="294"/>
      <c r="G364" s="294"/>
      <c r="H364" s="294"/>
      <c r="I364" s="294"/>
      <c r="J364" s="294"/>
      <c r="K364" s="294"/>
    </row>
    <row r="365" spans="1:11" hidden="1" x14ac:dyDescent="0.25">
      <c r="A365" s="294"/>
      <c r="B365" s="294"/>
      <c r="C365" s="294"/>
      <c r="D365" s="294"/>
      <c r="E365" s="294"/>
      <c r="F365" s="294"/>
      <c r="G365" s="294"/>
      <c r="H365" s="294"/>
      <c r="I365" s="294"/>
      <c r="J365" s="294"/>
      <c r="K365" s="294"/>
    </row>
    <row r="366" spans="1:11" hidden="1" x14ac:dyDescent="0.25">
      <c r="A366" s="294"/>
      <c r="B366" s="294"/>
      <c r="C366" s="294"/>
      <c r="D366" s="294"/>
      <c r="E366" s="294"/>
      <c r="F366" s="294"/>
      <c r="G366" s="294"/>
      <c r="H366" s="294"/>
      <c r="I366" s="294"/>
      <c r="J366" s="294"/>
      <c r="K366" s="294"/>
    </row>
    <row r="367" spans="1:11" hidden="1" x14ac:dyDescent="0.25">
      <c r="A367" s="294"/>
      <c r="B367" s="294"/>
      <c r="C367" s="294"/>
      <c r="D367" s="294"/>
      <c r="E367" s="294"/>
      <c r="F367" s="294"/>
      <c r="G367" s="294"/>
      <c r="H367" s="294"/>
      <c r="I367" s="294"/>
      <c r="J367" s="294"/>
      <c r="K367" s="294"/>
    </row>
    <row r="368" spans="1:11" hidden="1" x14ac:dyDescent="0.25">
      <c r="A368" s="294"/>
      <c r="B368" s="294"/>
      <c r="C368" s="294"/>
      <c r="D368" s="294"/>
      <c r="E368" s="294"/>
      <c r="F368" s="294"/>
      <c r="G368" s="294"/>
      <c r="H368" s="294"/>
      <c r="I368" s="294"/>
      <c r="J368" s="294"/>
      <c r="K368" s="294"/>
    </row>
    <row r="369" spans="1:11" hidden="1" x14ac:dyDescent="0.25">
      <c r="A369" s="294"/>
      <c r="B369" s="294"/>
      <c r="C369" s="294"/>
      <c r="D369" s="294"/>
      <c r="E369" s="294"/>
      <c r="F369" s="294"/>
      <c r="G369" s="294"/>
      <c r="H369" s="294"/>
      <c r="I369" s="294"/>
      <c r="J369" s="294"/>
      <c r="K369" s="294"/>
    </row>
    <row r="370" spans="1:11" hidden="1" x14ac:dyDescent="0.25">
      <c r="A370" s="294"/>
      <c r="B370" s="294"/>
      <c r="C370" s="294"/>
      <c r="D370" s="294"/>
      <c r="E370" s="294"/>
      <c r="F370" s="294"/>
      <c r="G370" s="294"/>
      <c r="H370" s="294"/>
      <c r="I370" s="294"/>
      <c r="J370" s="294"/>
      <c r="K370" s="294"/>
    </row>
    <row r="371" spans="1:11" hidden="1" x14ac:dyDescent="0.25">
      <c r="A371" s="294"/>
      <c r="B371" s="294"/>
      <c r="C371" s="294"/>
      <c r="D371" s="294"/>
      <c r="E371" s="294"/>
      <c r="F371" s="294"/>
      <c r="G371" s="294"/>
      <c r="H371" s="294"/>
      <c r="I371" s="294"/>
      <c r="J371" s="294"/>
      <c r="K371" s="294"/>
    </row>
    <row r="372" spans="1:11" hidden="1" x14ac:dyDescent="0.25">
      <c r="A372" s="294"/>
      <c r="B372" s="294"/>
      <c r="C372" s="294"/>
      <c r="D372" s="294"/>
      <c r="E372" s="294"/>
      <c r="F372" s="294"/>
      <c r="G372" s="294"/>
      <c r="H372" s="294"/>
      <c r="I372" s="294"/>
      <c r="J372" s="294"/>
      <c r="K372" s="294"/>
    </row>
    <row r="373" spans="1:11" hidden="1" x14ac:dyDescent="0.25">
      <c r="A373" s="294"/>
      <c r="B373" s="294"/>
      <c r="C373" s="294"/>
      <c r="D373" s="294"/>
      <c r="E373" s="294"/>
      <c r="F373" s="294"/>
      <c r="G373" s="294"/>
      <c r="H373" s="294"/>
      <c r="I373" s="294"/>
      <c r="J373" s="294"/>
      <c r="K373" s="294"/>
    </row>
    <row r="374" spans="1:11" hidden="1" x14ac:dyDescent="0.25">
      <c r="A374" s="294"/>
      <c r="B374" s="294"/>
      <c r="C374" s="294"/>
      <c r="D374" s="294"/>
      <c r="E374" s="294"/>
      <c r="F374" s="294"/>
      <c r="G374" s="294"/>
      <c r="H374" s="294"/>
      <c r="I374" s="294"/>
      <c r="J374" s="294"/>
      <c r="K374" s="294"/>
    </row>
    <row r="375" spans="1:11" hidden="1" x14ac:dyDescent="0.25">
      <c r="A375" s="294"/>
      <c r="B375" s="294"/>
      <c r="C375" s="294"/>
      <c r="D375" s="294"/>
      <c r="E375" s="294"/>
      <c r="F375" s="294"/>
      <c r="G375" s="294"/>
      <c r="H375" s="294"/>
      <c r="I375" s="294"/>
      <c r="J375" s="294"/>
      <c r="K375" s="294"/>
    </row>
    <row r="376" spans="1:11" hidden="1" x14ac:dyDescent="0.25">
      <c r="A376" s="294"/>
      <c r="B376" s="294"/>
      <c r="C376" s="294"/>
      <c r="D376" s="294"/>
      <c r="E376" s="294"/>
      <c r="F376" s="294"/>
      <c r="G376" s="294"/>
      <c r="H376" s="294"/>
      <c r="I376" s="294"/>
      <c r="J376" s="294"/>
      <c r="K376" s="294"/>
    </row>
    <row r="377" spans="1:11" hidden="1" x14ac:dyDescent="0.25">
      <c r="A377" s="294"/>
      <c r="B377" s="294"/>
      <c r="C377" s="294"/>
      <c r="D377" s="294"/>
      <c r="E377" s="294"/>
      <c r="F377" s="294"/>
      <c r="G377" s="294"/>
      <c r="H377" s="294"/>
      <c r="I377" s="294"/>
      <c r="J377" s="294"/>
      <c r="K377" s="294"/>
    </row>
    <row r="378" spans="1:11" hidden="1" x14ac:dyDescent="0.25">
      <c r="A378" s="294"/>
      <c r="B378" s="294"/>
      <c r="C378" s="294"/>
      <c r="D378" s="294"/>
      <c r="E378" s="294"/>
      <c r="F378" s="294"/>
      <c r="G378" s="294"/>
      <c r="H378" s="294"/>
      <c r="I378" s="294"/>
      <c r="J378" s="294"/>
      <c r="K378" s="294"/>
    </row>
    <row r="379" spans="1:11" hidden="1" x14ac:dyDescent="0.25">
      <c r="A379" s="294"/>
      <c r="B379" s="294"/>
      <c r="C379" s="294"/>
      <c r="D379" s="294"/>
      <c r="E379" s="294"/>
      <c r="F379" s="294"/>
      <c r="G379" s="294"/>
      <c r="H379" s="294"/>
      <c r="I379" s="294"/>
      <c r="J379" s="294"/>
      <c r="K379" s="294"/>
    </row>
    <row r="380" spans="1:11" hidden="1" x14ac:dyDescent="0.25">
      <c r="A380" s="294"/>
      <c r="B380" s="294"/>
      <c r="C380" s="294"/>
      <c r="D380" s="294"/>
      <c r="E380" s="294"/>
      <c r="F380" s="294"/>
      <c r="G380" s="294"/>
      <c r="H380" s="294"/>
      <c r="I380" s="294"/>
      <c r="J380" s="294"/>
      <c r="K380" s="294"/>
    </row>
    <row r="381" spans="1:11" hidden="1" x14ac:dyDescent="0.25">
      <c r="A381" s="294"/>
      <c r="B381" s="294"/>
      <c r="C381" s="294"/>
      <c r="D381" s="294"/>
      <c r="E381" s="294"/>
      <c r="F381" s="294"/>
      <c r="G381" s="294"/>
      <c r="H381" s="294"/>
      <c r="I381" s="294"/>
      <c r="J381" s="294"/>
      <c r="K381" s="294"/>
    </row>
    <row r="382" spans="1:11" hidden="1" x14ac:dyDescent="0.25">
      <c r="A382" s="294"/>
      <c r="B382" s="294"/>
      <c r="C382" s="294"/>
      <c r="D382" s="294"/>
      <c r="E382" s="294"/>
      <c r="F382" s="294"/>
      <c r="G382" s="294"/>
      <c r="H382" s="294"/>
      <c r="I382" s="294"/>
      <c r="J382" s="294"/>
      <c r="K382" s="294"/>
    </row>
    <row r="383" spans="1:11" hidden="1" x14ac:dyDescent="0.25">
      <c r="A383" s="294"/>
      <c r="B383" s="294"/>
      <c r="C383" s="294"/>
      <c r="D383" s="294"/>
      <c r="E383" s="294"/>
      <c r="F383" s="294"/>
      <c r="G383" s="294"/>
      <c r="H383" s="294"/>
      <c r="I383" s="294"/>
      <c r="J383" s="294"/>
      <c r="K383" s="294"/>
    </row>
    <row r="384" spans="1:11" hidden="1" x14ac:dyDescent="0.25">
      <c r="A384" s="294"/>
      <c r="B384" s="294"/>
      <c r="C384" s="294"/>
      <c r="D384" s="294"/>
      <c r="E384" s="294"/>
      <c r="F384" s="294"/>
      <c r="G384" s="294"/>
      <c r="H384" s="294"/>
      <c r="I384" s="294"/>
      <c r="J384" s="294"/>
      <c r="K384" s="294"/>
    </row>
    <row r="385" spans="1:11" hidden="1" x14ac:dyDescent="0.25">
      <c r="A385" s="294"/>
      <c r="B385" s="294"/>
      <c r="C385" s="294"/>
      <c r="D385" s="294"/>
      <c r="E385" s="294"/>
      <c r="F385" s="294"/>
      <c r="G385" s="294"/>
      <c r="H385" s="294"/>
      <c r="I385" s="294"/>
      <c r="J385" s="294"/>
      <c r="K385" s="294"/>
    </row>
    <row r="386" spans="1:11" hidden="1" x14ac:dyDescent="0.25">
      <c r="A386" s="294"/>
      <c r="B386" s="294"/>
      <c r="C386" s="294"/>
      <c r="D386" s="294"/>
      <c r="E386" s="294"/>
      <c r="F386" s="294"/>
      <c r="G386" s="294"/>
      <c r="H386" s="294"/>
      <c r="I386" s="294"/>
      <c r="J386" s="294"/>
      <c r="K386" s="294"/>
    </row>
    <row r="387" spans="1:11" hidden="1" x14ac:dyDescent="0.25">
      <c r="A387" s="294"/>
      <c r="B387" s="294"/>
      <c r="C387" s="294"/>
      <c r="D387" s="294"/>
      <c r="E387" s="294"/>
      <c r="F387" s="294"/>
      <c r="G387" s="294"/>
      <c r="H387" s="294"/>
      <c r="I387" s="294"/>
      <c r="J387" s="294"/>
      <c r="K387" s="294"/>
    </row>
    <row r="388" spans="1:11" hidden="1" x14ac:dyDescent="0.25">
      <c r="A388" s="294"/>
      <c r="B388" s="294"/>
      <c r="C388" s="294"/>
      <c r="D388" s="294"/>
      <c r="E388" s="294"/>
      <c r="F388" s="294"/>
      <c r="G388" s="294"/>
      <c r="H388" s="294"/>
      <c r="I388" s="294"/>
      <c r="J388" s="294"/>
      <c r="K388" s="294"/>
    </row>
    <row r="389" spans="1:11" hidden="1" x14ac:dyDescent="0.25">
      <c r="A389" s="294"/>
      <c r="B389" s="294"/>
      <c r="C389" s="294"/>
      <c r="D389" s="294"/>
      <c r="E389" s="294"/>
      <c r="F389" s="294"/>
      <c r="G389" s="294"/>
      <c r="H389" s="294"/>
      <c r="I389" s="294"/>
      <c r="J389" s="294"/>
      <c r="K389" s="294"/>
    </row>
    <row r="390" spans="1:11" hidden="1" x14ac:dyDescent="0.25">
      <c r="A390" s="294"/>
      <c r="B390" s="294"/>
      <c r="C390" s="294"/>
      <c r="D390" s="294"/>
      <c r="E390" s="294"/>
      <c r="F390" s="294"/>
      <c r="G390" s="294"/>
      <c r="H390" s="294"/>
      <c r="I390" s="294"/>
      <c r="J390" s="294"/>
      <c r="K390" s="294"/>
    </row>
    <row r="391" spans="1:11" hidden="1" x14ac:dyDescent="0.25">
      <c r="A391" s="294"/>
      <c r="B391" s="294"/>
      <c r="C391" s="294"/>
      <c r="D391" s="294"/>
      <c r="E391" s="294"/>
      <c r="F391" s="294"/>
      <c r="G391" s="294"/>
      <c r="H391" s="294"/>
      <c r="I391" s="294"/>
      <c r="J391" s="294"/>
      <c r="K391" s="294"/>
    </row>
    <row r="392" spans="1:11" hidden="1" x14ac:dyDescent="0.25">
      <c r="A392" s="294"/>
      <c r="B392" s="294"/>
      <c r="C392" s="294"/>
      <c r="D392" s="294"/>
      <c r="E392" s="294"/>
      <c r="F392" s="294"/>
      <c r="G392" s="294"/>
      <c r="H392" s="294"/>
      <c r="I392" s="294"/>
      <c r="J392" s="294"/>
      <c r="K392" s="294"/>
    </row>
    <row r="393" spans="1:11" hidden="1" x14ac:dyDescent="0.25">
      <c r="A393" s="294"/>
      <c r="B393" s="294"/>
      <c r="C393" s="294"/>
      <c r="D393" s="294"/>
      <c r="E393" s="294"/>
      <c r="F393" s="294"/>
      <c r="G393" s="294"/>
      <c r="H393" s="294"/>
      <c r="I393" s="294"/>
      <c r="J393" s="294"/>
      <c r="K393" s="294"/>
    </row>
    <row r="394" spans="1:11" hidden="1" x14ac:dyDescent="0.25">
      <c r="A394" s="294"/>
      <c r="B394" s="294"/>
      <c r="C394" s="294"/>
      <c r="D394" s="294"/>
      <c r="E394" s="294"/>
      <c r="F394" s="294"/>
      <c r="G394" s="294"/>
      <c r="H394" s="294"/>
      <c r="I394" s="294"/>
      <c r="J394" s="294"/>
      <c r="K394" s="294"/>
    </row>
    <row r="395" spans="1:11" hidden="1" x14ac:dyDescent="0.25">
      <c r="A395" s="294"/>
      <c r="B395" s="294"/>
      <c r="C395" s="294"/>
      <c r="D395" s="294"/>
      <c r="E395" s="294"/>
      <c r="F395" s="294"/>
      <c r="G395" s="294"/>
      <c r="H395" s="294"/>
      <c r="I395" s="294"/>
      <c r="J395" s="294"/>
      <c r="K395" s="294"/>
    </row>
    <row r="396" spans="1:11" hidden="1" x14ac:dyDescent="0.25">
      <c r="A396" s="294"/>
      <c r="B396" s="294"/>
      <c r="C396" s="294"/>
      <c r="D396" s="294"/>
      <c r="E396" s="294"/>
      <c r="F396" s="294"/>
      <c r="G396" s="294"/>
      <c r="H396" s="294"/>
      <c r="I396" s="294"/>
      <c r="J396" s="294"/>
      <c r="K396" s="294"/>
    </row>
    <row r="397" spans="1:11" hidden="1" x14ac:dyDescent="0.25">
      <c r="A397" s="294"/>
      <c r="B397" s="294"/>
      <c r="C397" s="294"/>
      <c r="D397" s="294"/>
      <c r="E397" s="294"/>
      <c r="F397" s="294"/>
      <c r="G397" s="294"/>
      <c r="H397" s="294"/>
      <c r="I397" s="294"/>
      <c r="J397" s="294"/>
      <c r="K397" s="294"/>
    </row>
    <row r="398" spans="1:11" hidden="1" x14ac:dyDescent="0.25">
      <c r="A398" s="294"/>
      <c r="B398" s="294"/>
      <c r="C398" s="294"/>
      <c r="D398" s="294"/>
      <c r="E398" s="294"/>
      <c r="F398" s="294"/>
      <c r="G398" s="294"/>
      <c r="H398" s="294"/>
      <c r="I398" s="294"/>
      <c r="J398" s="294"/>
      <c r="K398" s="294"/>
    </row>
    <row r="399" spans="1:11" hidden="1" x14ac:dyDescent="0.25">
      <c r="A399" s="294"/>
      <c r="B399" s="294"/>
      <c r="C399" s="294"/>
      <c r="D399" s="294"/>
      <c r="E399" s="294"/>
      <c r="F399" s="294"/>
      <c r="G399" s="294"/>
      <c r="H399" s="294"/>
      <c r="I399" s="294"/>
      <c r="J399" s="294"/>
      <c r="K399" s="294"/>
    </row>
    <row r="400" spans="1:11" hidden="1" x14ac:dyDescent="0.25">
      <c r="A400" s="294"/>
      <c r="B400" s="294"/>
      <c r="C400" s="294"/>
      <c r="D400" s="294"/>
      <c r="E400" s="294"/>
      <c r="F400" s="294"/>
      <c r="G400" s="294"/>
      <c r="H400" s="294"/>
      <c r="I400" s="294"/>
      <c r="J400" s="294"/>
      <c r="K400" s="294"/>
    </row>
    <row r="401" spans="1:11" hidden="1" x14ac:dyDescent="0.25">
      <c r="A401" s="294"/>
      <c r="B401" s="294"/>
      <c r="C401" s="294"/>
      <c r="D401" s="294"/>
      <c r="E401" s="294"/>
      <c r="F401" s="294"/>
      <c r="G401" s="294"/>
      <c r="H401" s="294"/>
      <c r="I401" s="294"/>
      <c r="J401" s="294"/>
      <c r="K401" s="294"/>
    </row>
    <row r="402" spans="1:11" hidden="1" x14ac:dyDescent="0.25">
      <c r="A402" s="294"/>
      <c r="B402" s="294"/>
      <c r="C402" s="294"/>
      <c r="D402" s="294"/>
      <c r="E402" s="294"/>
      <c r="F402" s="294"/>
      <c r="G402" s="294"/>
      <c r="H402" s="294"/>
      <c r="I402" s="294"/>
      <c r="J402" s="294"/>
      <c r="K402" s="294"/>
    </row>
    <row r="403" spans="1:11" hidden="1" x14ac:dyDescent="0.25">
      <c r="A403" s="294"/>
      <c r="B403" s="294"/>
      <c r="C403" s="294"/>
      <c r="D403" s="294"/>
      <c r="E403" s="294"/>
      <c r="F403" s="294"/>
      <c r="G403" s="294"/>
      <c r="H403" s="294"/>
      <c r="I403" s="294"/>
      <c r="J403" s="294"/>
      <c r="K403" s="294"/>
    </row>
    <row r="404" spans="1:11" hidden="1" x14ac:dyDescent="0.25">
      <c r="A404" s="294"/>
      <c r="B404" s="294"/>
      <c r="C404" s="294"/>
      <c r="D404" s="294"/>
      <c r="E404" s="294"/>
      <c r="F404" s="294"/>
      <c r="G404" s="294"/>
      <c r="H404" s="294"/>
      <c r="I404" s="294"/>
      <c r="J404" s="294"/>
      <c r="K404" s="294"/>
    </row>
    <row r="405" spans="1:11" hidden="1" x14ac:dyDescent="0.25">
      <c r="A405" s="294"/>
      <c r="B405" s="294"/>
      <c r="C405" s="294"/>
      <c r="D405" s="294"/>
      <c r="E405" s="294"/>
      <c r="F405" s="294"/>
      <c r="G405" s="294"/>
      <c r="H405" s="294"/>
      <c r="I405" s="294"/>
      <c r="J405" s="294"/>
      <c r="K405" s="294"/>
    </row>
    <row r="406" spans="1:11" hidden="1" x14ac:dyDescent="0.25">
      <c r="A406" s="294"/>
      <c r="B406" s="294"/>
      <c r="C406" s="294"/>
      <c r="D406" s="294"/>
      <c r="E406" s="294"/>
      <c r="F406" s="294"/>
      <c r="G406" s="294"/>
      <c r="H406" s="294"/>
      <c r="I406" s="294"/>
      <c r="J406" s="294"/>
      <c r="K406" s="294"/>
    </row>
    <row r="407" spans="1:11" hidden="1" x14ac:dyDescent="0.25">
      <c r="A407" s="294"/>
      <c r="B407" s="294"/>
      <c r="C407" s="294"/>
      <c r="D407" s="294"/>
      <c r="E407" s="294"/>
      <c r="F407" s="294"/>
      <c r="G407" s="294"/>
      <c r="H407" s="294"/>
      <c r="I407" s="294"/>
      <c r="J407" s="294"/>
      <c r="K407" s="294"/>
    </row>
    <row r="408" spans="1:11" hidden="1" x14ac:dyDescent="0.25">
      <c r="A408" s="294"/>
      <c r="B408" s="294"/>
      <c r="C408" s="294"/>
      <c r="D408" s="294"/>
      <c r="E408" s="294"/>
      <c r="F408" s="294"/>
      <c r="G408" s="294"/>
      <c r="H408" s="294"/>
      <c r="I408" s="294"/>
      <c r="J408" s="294"/>
      <c r="K408" s="294"/>
    </row>
    <row r="409" spans="1:11" hidden="1" x14ac:dyDescent="0.25">
      <c r="A409" s="294"/>
      <c r="B409" s="294"/>
      <c r="C409" s="294"/>
      <c r="D409" s="294"/>
      <c r="E409" s="294"/>
      <c r="F409" s="294"/>
      <c r="G409" s="294"/>
      <c r="H409" s="294"/>
      <c r="I409" s="294"/>
      <c r="J409" s="294"/>
      <c r="K409" s="294"/>
    </row>
    <row r="410" spans="1:11" hidden="1" x14ac:dyDescent="0.25">
      <c r="A410" s="294"/>
      <c r="B410" s="294"/>
      <c r="C410" s="294"/>
      <c r="D410" s="294"/>
      <c r="E410" s="294"/>
      <c r="F410" s="294"/>
      <c r="G410" s="294"/>
      <c r="H410" s="294"/>
      <c r="I410" s="294"/>
      <c r="J410" s="294"/>
      <c r="K410" s="294"/>
    </row>
    <row r="411" spans="1:11" hidden="1" x14ac:dyDescent="0.25">
      <c r="A411" s="294"/>
      <c r="B411" s="294"/>
      <c r="C411" s="294"/>
      <c r="D411" s="294"/>
      <c r="E411" s="294"/>
      <c r="F411" s="294"/>
      <c r="G411" s="294"/>
      <c r="H411" s="294"/>
      <c r="I411" s="294"/>
      <c r="J411" s="294"/>
      <c r="K411" s="294"/>
    </row>
    <row r="412" spans="1:11" hidden="1" x14ac:dyDescent="0.25">
      <c r="A412" s="294"/>
      <c r="B412" s="294"/>
      <c r="C412" s="294"/>
      <c r="D412" s="294"/>
      <c r="E412" s="294"/>
      <c r="F412" s="294"/>
      <c r="G412" s="294"/>
      <c r="H412" s="294"/>
      <c r="I412" s="294"/>
      <c r="J412" s="294"/>
      <c r="K412" s="294"/>
    </row>
    <row r="413" spans="1:11" hidden="1" x14ac:dyDescent="0.25">
      <c r="A413" s="294"/>
      <c r="B413" s="294"/>
      <c r="C413" s="294"/>
      <c r="D413" s="294"/>
      <c r="E413" s="294"/>
      <c r="F413" s="294"/>
      <c r="G413" s="294"/>
      <c r="H413" s="294"/>
      <c r="I413" s="294"/>
      <c r="J413" s="294"/>
      <c r="K413" s="294"/>
    </row>
    <row r="414" spans="1:11" hidden="1" x14ac:dyDescent="0.25">
      <c r="A414" s="294"/>
      <c r="B414" s="294"/>
      <c r="C414" s="294"/>
      <c r="D414" s="294"/>
      <c r="E414" s="294"/>
      <c r="F414" s="294"/>
      <c r="G414" s="294"/>
      <c r="H414" s="294"/>
      <c r="I414" s="294"/>
      <c r="J414" s="294"/>
      <c r="K414" s="294"/>
    </row>
    <row r="415" spans="1:11" hidden="1" x14ac:dyDescent="0.25">
      <c r="A415" s="294"/>
      <c r="B415" s="294"/>
      <c r="C415" s="294"/>
      <c r="D415" s="294"/>
      <c r="E415" s="294"/>
      <c r="F415" s="294"/>
      <c r="G415" s="294"/>
      <c r="H415" s="294"/>
      <c r="I415" s="294"/>
      <c r="J415" s="294"/>
      <c r="K415" s="294"/>
    </row>
    <row r="416" spans="1:11" hidden="1" x14ac:dyDescent="0.25">
      <c r="A416" s="294"/>
      <c r="B416" s="294"/>
      <c r="C416" s="294"/>
      <c r="D416" s="294"/>
      <c r="E416" s="294"/>
      <c r="F416" s="294"/>
      <c r="G416" s="294"/>
      <c r="H416" s="294"/>
      <c r="I416" s="294"/>
      <c r="J416" s="294"/>
      <c r="K416" s="294"/>
    </row>
    <row r="417" spans="1:11" hidden="1" x14ac:dyDescent="0.25">
      <c r="A417" s="294"/>
      <c r="B417" s="294"/>
      <c r="C417" s="294"/>
      <c r="D417" s="294"/>
      <c r="E417" s="294"/>
      <c r="F417" s="294"/>
      <c r="G417" s="294"/>
      <c r="H417" s="294"/>
      <c r="I417" s="294"/>
      <c r="J417" s="294"/>
      <c r="K417" s="294"/>
    </row>
    <row r="418" spans="1:11" hidden="1" x14ac:dyDescent="0.25">
      <c r="A418" s="294"/>
      <c r="B418" s="294"/>
      <c r="C418" s="294"/>
      <c r="D418" s="294"/>
      <c r="E418" s="294"/>
      <c r="F418" s="294"/>
      <c r="G418" s="294"/>
      <c r="H418" s="294"/>
      <c r="I418" s="294"/>
      <c r="J418" s="294"/>
      <c r="K418" s="294"/>
    </row>
    <row r="419" spans="1:11" hidden="1" x14ac:dyDescent="0.25">
      <c r="A419" s="294"/>
      <c r="B419" s="294"/>
      <c r="C419" s="294"/>
      <c r="D419" s="294"/>
      <c r="E419" s="294"/>
      <c r="F419" s="294"/>
      <c r="G419" s="294"/>
      <c r="H419" s="294"/>
      <c r="I419" s="294"/>
      <c r="J419" s="294"/>
      <c r="K419" s="294"/>
    </row>
    <row r="420" spans="1:11" hidden="1" x14ac:dyDescent="0.25">
      <c r="A420" s="294"/>
      <c r="B420" s="294"/>
      <c r="C420" s="294"/>
      <c r="D420" s="294"/>
      <c r="E420" s="294"/>
      <c r="F420" s="294"/>
      <c r="G420" s="294"/>
      <c r="H420" s="294"/>
      <c r="I420" s="294"/>
      <c r="J420" s="294"/>
      <c r="K420" s="294"/>
    </row>
    <row r="421" spans="1:11" hidden="1" x14ac:dyDescent="0.25">
      <c r="A421" s="294"/>
      <c r="B421" s="294"/>
      <c r="C421" s="294"/>
      <c r="D421" s="294"/>
      <c r="E421" s="294"/>
      <c r="F421" s="294"/>
      <c r="G421" s="294"/>
      <c r="H421" s="294"/>
      <c r="I421" s="294"/>
      <c r="J421" s="294"/>
      <c r="K421" s="294"/>
    </row>
    <row r="422" spans="1:11" hidden="1" x14ac:dyDescent="0.25">
      <c r="A422" s="294"/>
      <c r="B422" s="294"/>
      <c r="C422" s="294"/>
      <c r="D422" s="294"/>
      <c r="E422" s="294"/>
      <c r="F422" s="294"/>
      <c r="G422" s="294"/>
      <c r="H422" s="294"/>
      <c r="I422" s="294"/>
      <c r="J422" s="294"/>
      <c r="K422" s="294"/>
    </row>
    <row r="423" spans="1:11" hidden="1" x14ac:dyDescent="0.25">
      <c r="A423" s="294"/>
      <c r="B423" s="294"/>
      <c r="C423" s="294"/>
      <c r="D423" s="294"/>
      <c r="E423" s="294"/>
      <c r="F423" s="294"/>
      <c r="G423" s="294"/>
      <c r="H423" s="294"/>
      <c r="I423" s="294"/>
      <c r="J423" s="294"/>
      <c r="K423" s="294"/>
    </row>
    <row r="424" spans="1:11" hidden="1" x14ac:dyDescent="0.25">
      <c r="A424" s="294"/>
      <c r="B424" s="294"/>
      <c r="C424" s="294"/>
      <c r="D424" s="294"/>
      <c r="E424" s="294"/>
      <c r="F424" s="294"/>
      <c r="G424" s="294"/>
      <c r="H424" s="294"/>
      <c r="I424" s="294"/>
      <c r="J424" s="294"/>
      <c r="K424" s="294"/>
    </row>
    <row r="425" spans="1:11" hidden="1" x14ac:dyDescent="0.25">
      <c r="A425" s="294"/>
      <c r="B425" s="294"/>
      <c r="C425" s="294"/>
      <c r="D425" s="294"/>
      <c r="E425" s="294"/>
      <c r="F425" s="294"/>
      <c r="G425" s="294"/>
      <c r="H425" s="294"/>
      <c r="I425" s="294"/>
      <c r="J425" s="294"/>
      <c r="K425" s="294"/>
    </row>
    <row r="426" spans="1:11" hidden="1" x14ac:dyDescent="0.25">
      <c r="A426" s="294"/>
      <c r="B426" s="294"/>
      <c r="C426" s="294"/>
      <c r="D426" s="294"/>
      <c r="E426" s="294"/>
      <c r="F426" s="294"/>
      <c r="G426" s="294"/>
      <c r="H426" s="294"/>
      <c r="I426" s="294"/>
      <c r="J426" s="294"/>
      <c r="K426" s="294"/>
    </row>
    <row r="427" spans="1:11" hidden="1" x14ac:dyDescent="0.25">
      <c r="A427" s="294"/>
      <c r="B427" s="294"/>
      <c r="C427" s="294"/>
      <c r="D427" s="294"/>
      <c r="E427" s="294"/>
      <c r="F427" s="294"/>
      <c r="G427" s="294"/>
      <c r="H427" s="294"/>
      <c r="I427" s="294"/>
      <c r="J427" s="294"/>
      <c r="K427" s="294"/>
    </row>
    <row r="428" spans="1:11" hidden="1" x14ac:dyDescent="0.25">
      <c r="A428" s="294"/>
      <c r="B428" s="294"/>
      <c r="C428" s="294"/>
      <c r="D428" s="294"/>
      <c r="E428" s="294"/>
      <c r="F428" s="294"/>
      <c r="G428" s="294"/>
      <c r="H428" s="294"/>
      <c r="I428" s="294"/>
      <c r="J428" s="294"/>
      <c r="K428" s="294"/>
    </row>
    <row r="429" spans="1:11" hidden="1" x14ac:dyDescent="0.25">
      <c r="A429" s="294"/>
      <c r="B429" s="294"/>
      <c r="C429" s="294"/>
      <c r="D429" s="294"/>
      <c r="E429" s="294"/>
      <c r="F429" s="294"/>
      <c r="G429" s="294"/>
      <c r="H429" s="294"/>
      <c r="I429" s="294"/>
      <c r="J429" s="294"/>
      <c r="K429" s="294"/>
    </row>
    <row r="430" spans="1:11" hidden="1" x14ac:dyDescent="0.25">
      <c r="A430" s="294"/>
      <c r="B430" s="294"/>
      <c r="C430" s="294"/>
      <c r="D430" s="294"/>
      <c r="E430" s="294"/>
      <c r="F430" s="294"/>
      <c r="G430" s="294"/>
      <c r="H430" s="294"/>
      <c r="I430" s="294"/>
      <c r="J430" s="294"/>
      <c r="K430" s="294"/>
    </row>
    <row r="431" spans="1:11" hidden="1" x14ac:dyDescent="0.25">
      <c r="A431" s="294"/>
      <c r="B431" s="294"/>
      <c r="C431" s="294"/>
      <c r="D431" s="294"/>
      <c r="E431" s="294"/>
      <c r="F431" s="294"/>
      <c r="G431" s="294"/>
      <c r="H431" s="294"/>
      <c r="I431" s="294"/>
      <c r="J431" s="294"/>
      <c r="K431" s="294"/>
    </row>
    <row r="432" spans="1:11" hidden="1" x14ac:dyDescent="0.25">
      <c r="A432" s="294"/>
      <c r="B432" s="294"/>
      <c r="C432" s="294"/>
      <c r="D432" s="294"/>
      <c r="E432" s="294"/>
      <c r="F432" s="294"/>
      <c r="G432" s="294"/>
      <c r="H432" s="294"/>
      <c r="I432" s="294"/>
      <c r="J432" s="294"/>
      <c r="K432" s="294"/>
    </row>
    <row r="433" spans="1:11" hidden="1" x14ac:dyDescent="0.25">
      <c r="A433" s="294"/>
      <c r="B433" s="294"/>
      <c r="C433" s="294"/>
      <c r="D433" s="294"/>
      <c r="E433" s="294"/>
      <c r="F433" s="294"/>
      <c r="G433" s="294"/>
      <c r="H433" s="294"/>
      <c r="I433" s="294"/>
      <c r="J433" s="294"/>
      <c r="K433" s="294"/>
    </row>
    <row r="434" spans="1:11" hidden="1" x14ac:dyDescent="0.25">
      <c r="A434" s="294"/>
      <c r="B434" s="294"/>
      <c r="C434" s="294"/>
      <c r="D434" s="294"/>
      <c r="E434" s="294"/>
      <c r="F434" s="294"/>
      <c r="G434" s="294"/>
      <c r="H434" s="294"/>
      <c r="I434" s="294"/>
      <c r="J434" s="294"/>
      <c r="K434" s="294"/>
    </row>
    <row r="435" spans="1:11" hidden="1" x14ac:dyDescent="0.25">
      <c r="A435" s="294"/>
      <c r="B435" s="294"/>
      <c r="C435" s="294"/>
      <c r="D435" s="294"/>
      <c r="E435" s="294"/>
      <c r="F435" s="294"/>
      <c r="G435" s="294"/>
      <c r="H435" s="294"/>
      <c r="I435" s="294"/>
      <c r="J435" s="294"/>
      <c r="K435" s="294"/>
    </row>
    <row r="436" spans="1:11" hidden="1" x14ac:dyDescent="0.25">
      <c r="A436" s="294"/>
      <c r="B436" s="294"/>
      <c r="C436" s="294"/>
      <c r="D436" s="294"/>
      <c r="E436" s="294"/>
      <c r="F436" s="294"/>
      <c r="G436" s="294"/>
      <c r="H436" s="294"/>
      <c r="I436" s="294"/>
      <c r="J436" s="294"/>
      <c r="K436" s="294"/>
    </row>
    <row r="437" spans="1:11" hidden="1" x14ac:dyDescent="0.25">
      <c r="A437" s="294"/>
      <c r="B437" s="294"/>
      <c r="C437" s="294"/>
      <c r="D437" s="294"/>
      <c r="E437" s="294"/>
      <c r="F437" s="294"/>
      <c r="G437" s="294"/>
      <c r="H437" s="294"/>
      <c r="I437" s="294"/>
      <c r="J437" s="294"/>
      <c r="K437" s="294"/>
    </row>
    <row r="438" spans="1:11" hidden="1" x14ac:dyDescent="0.25">
      <c r="A438" s="294"/>
      <c r="B438" s="294"/>
      <c r="C438" s="294"/>
      <c r="D438" s="294"/>
      <c r="E438" s="294"/>
      <c r="F438" s="294"/>
      <c r="G438" s="294"/>
      <c r="H438" s="294"/>
      <c r="I438" s="294"/>
      <c r="J438" s="294"/>
      <c r="K438" s="294"/>
    </row>
    <row r="439" spans="1:11" hidden="1" x14ac:dyDescent="0.25">
      <c r="A439" s="294"/>
      <c r="B439" s="294"/>
      <c r="C439" s="294"/>
      <c r="D439" s="294"/>
      <c r="E439" s="294"/>
      <c r="F439" s="294"/>
      <c r="G439" s="294"/>
      <c r="H439" s="294"/>
      <c r="I439" s="294"/>
      <c r="J439" s="294"/>
      <c r="K439" s="294"/>
    </row>
    <row r="440" spans="1:11" hidden="1" x14ac:dyDescent="0.25">
      <c r="A440" s="294"/>
      <c r="B440" s="294"/>
      <c r="C440" s="294"/>
      <c r="D440" s="294"/>
      <c r="E440" s="294"/>
      <c r="F440" s="294"/>
      <c r="G440" s="294"/>
      <c r="H440" s="294"/>
      <c r="I440" s="294"/>
      <c r="J440" s="294"/>
      <c r="K440" s="294"/>
    </row>
    <row r="441" spans="1:11" hidden="1" x14ac:dyDescent="0.25">
      <c r="A441" s="294"/>
      <c r="B441" s="294"/>
      <c r="C441" s="294"/>
      <c r="D441" s="294"/>
      <c r="E441" s="294"/>
      <c r="F441" s="294"/>
      <c r="G441" s="294"/>
      <c r="H441" s="294"/>
      <c r="I441" s="294"/>
      <c r="J441" s="294"/>
      <c r="K441" s="294"/>
    </row>
    <row r="442" spans="1:11" hidden="1" x14ac:dyDescent="0.25">
      <c r="A442" s="294"/>
      <c r="B442" s="294"/>
      <c r="C442" s="294"/>
      <c r="D442" s="294"/>
      <c r="E442" s="294"/>
      <c r="F442" s="294"/>
      <c r="G442" s="294"/>
      <c r="H442" s="294"/>
      <c r="I442" s="294"/>
      <c r="J442" s="294"/>
      <c r="K442" s="294"/>
    </row>
    <row r="443" spans="1:11" hidden="1" x14ac:dyDescent="0.25">
      <c r="A443" s="294"/>
      <c r="B443" s="294"/>
      <c r="C443" s="294"/>
      <c r="D443" s="294"/>
      <c r="E443" s="294"/>
      <c r="F443" s="294"/>
      <c r="G443" s="294"/>
      <c r="H443" s="294"/>
      <c r="I443" s="294"/>
      <c r="J443" s="294"/>
      <c r="K443" s="294"/>
    </row>
    <row r="444" spans="1:11" hidden="1" x14ac:dyDescent="0.25">
      <c r="A444" s="294"/>
      <c r="B444" s="294"/>
      <c r="C444" s="294"/>
      <c r="D444" s="294"/>
      <c r="E444" s="294"/>
      <c r="F444" s="294"/>
      <c r="G444" s="294"/>
      <c r="H444" s="294"/>
      <c r="I444" s="294"/>
      <c r="J444" s="294"/>
      <c r="K444" s="294"/>
    </row>
    <row r="445" spans="1:11" hidden="1" x14ac:dyDescent="0.25">
      <c r="A445" s="294"/>
      <c r="B445" s="294"/>
      <c r="C445" s="294"/>
      <c r="D445" s="294"/>
      <c r="E445" s="294"/>
      <c r="F445" s="294"/>
      <c r="G445" s="294"/>
      <c r="H445" s="294"/>
      <c r="I445" s="294"/>
      <c r="J445" s="294"/>
      <c r="K445" s="294"/>
    </row>
    <row r="446" spans="1:11" hidden="1" x14ac:dyDescent="0.25">
      <c r="A446" s="294"/>
      <c r="B446" s="294"/>
      <c r="C446" s="294"/>
      <c r="D446" s="294"/>
      <c r="E446" s="294"/>
      <c r="F446" s="294"/>
      <c r="G446" s="294"/>
      <c r="H446" s="294"/>
      <c r="I446" s="294"/>
      <c r="J446" s="294"/>
      <c r="K446" s="294"/>
    </row>
    <row r="447" spans="1:11" hidden="1" x14ac:dyDescent="0.25">
      <c r="A447" s="294"/>
      <c r="B447" s="294"/>
      <c r="C447" s="294"/>
      <c r="D447" s="294"/>
      <c r="E447" s="294"/>
      <c r="F447" s="294"/>
      <c r="G447" s="294"/>
      <c r="H447" s="294"/>
      <c r="I447" s="294"/>
      <c r="J447" s="294"/>
      <c r="K447" s="294"/>
    </row>
    <row r="448" spans="1:11" hidden="1" x14ac:dyDescent="0.25">
      <c r="A448" s="294"/>
      <c r="B448" s="294"/>
      <c r="C448" s="294"/>
      <c r="D448" s="294"/>
      <c r="E448" s="294"/>
      <c r="F448" s="294"/>
      <c r="G448" s="294"/>
      <c r="H448" s="294"/>
      <c r="I448" s="294"/>
      <c r="J448" s="294"/>
      <c r="K448" s="294"/>
    </row>
    <row r="449" spans="1:11" hidden="1" x14ac:dyDescent="0.25">
      <c r="A449" s="294"/>
      <c r="B449" s="294"/>
      <c r="C449" s="294"/>
      <c r="D449" s="294"/>
      <c r="E449" s="294"/>
      <c r="F449" s="294"/>
      <c r="G449" s="294"/>
      <c r="H449" s="294"/>
      <c r="I449" s="294"/>
      <c r="J449" s="294"/>
      <c r="K449" s="294"/>
    </row>
    <row r="450" spans="1:11" hidden="1" x14ac:dyDescent="0.25">
      <c r="A450" s="294"/>
      <c r="B450" s="294"/>
      <c r="C450" s="294"/>
      <c r="D450" s="294"/>
      <c r="E450" s="294"/>
      <c r="F450" s="294"/>
      <c r="G450" s="294"/>
      <c r="H450" s="294"/>
      <c r="I450" s="294"/>
      <c r="J450" s="294"/>
      <c r="K450" s="294"/>
    </row>
    <row r="451" spans="1:11" hidden="1" x14ac:dyDescent="0.25">
      <c r="A451" s="294"/>
      <c r="B451" s="294"/>
      <c r="C451" s="294"/>
      <c r="D451" s="294"/>
      <c r="E451" s="294"/>
      <c r="F451" s="294"/>
      <c r="G451" s="294"/>
      <c r="H451" s="294"/>
      <c r="I451" s="294"/>
      <c r="J451" s="294"/>
      <c r="K451" s="294"/>
    </row>
    <row r="452" spans="1:11" hidden="1" x14ac:dyDescent="0.25">
      <c r="A452" s="294"/>
      <c r="B452" s="294"/>
      <c r="C452" s="294"/>
      <c r="D452" s="294"/>
      <c r="E452" s="294"/>
      <c r="F452" s="294"/>
      <c r="G452" s="294"/>
      <c r="H452" s="294"/>
      <c r="I452" s="294"/>
      <c r="J452" s="294"/>
      <c r="K452" s="294"/>
    </row>
    <row r="453" spans="1:11" hidden="1" x14ac:dyDescent="0.25">
      <c r="A453" s="294"/>
      <c r="B453" s="294"/>
      <c r="C453" s="294"/>
      <c r="D453" s="294"/>
      <c r="E453" s="294"/>
      <c r="F453" s="294"/>
      <c r="G453" s="294"/>
      <c r="H453" s="294"/>
      <c r="I453" s="294"/>
      <c r="J453" s="294"/>
      <c r="K453" s="294"/>
    </row>
    <row r="454" spans="1:11" hidden="1" x14ac:dyDescent="0.25">
      <c r="A454" s="294"/>
      <c r="B454" s="294"/>
      <c r="C454" s="294"/>
      <c r="D454" s="294"/>
      <c r="E454" s="294"/>
      <c r="F454" s="294"/>
      <c r="G454" s="294"/>
      <c r="H454" s="294"/>
      <c r="I454" s="294"/>
      <c r="J454" s="294"/>
      <c r="K454" s="294"/>
    </row>
    <row r="455" spans="1:11" hidden="1" x14ac:dyDescent="0.25">
      <c r="A455" s="294"/>
      <c r="B455" s="294"/>
      <c r="C455" s="294"/>
      <c r="D455" s="294"/>
      <c r="E455" s="294"/>
      <c r="F455" s="294"/>
      <c r="G455" s="294"/>
      <c r="H455" s="294"/>
      <c r="I455" s="294"/>
      <c r="J455" s="294"/>
      <c r="K455" s="294"/>
    </row>
    <row r="456" spans="1:11" hidden="1" x14ac:dyDescent="0.25">
      <c r="A456" s="294"/>
      <c r="B456" s="294"/>
      <c r="C456" s="294"/>
      <c r="D456" s="294"/>
      <c r="E456" s="294"/>
      <c r="F456" s="294"/>
      <c r="G456" s="294"/>
      <c r="H456" s="294"/>
      <c r="I456" s="294"/>
      <c r="J456" s="294"/>
      <c r="K456" s="294"/>
    </row>
    <row r="457" spans="1:11" hidden="1" x14ac:dyDescent="0.25">
      <c r="A457" s="294"/>
      <c r="B457" s="294"/>
      <c r="C457" s="294"/>
      <c r="D457" s="294"/>
      <c r="E457" s="294"/>
      <c r="F457" s="294"/>
      <c r="G457" s="294"/>
      <c r="H457" s="294"/>
      <c r="I457" s="294"/>
      <c r="J457" s="294"/>
      <c r="K457" s="294"/>
    </row>
    <row r="458" spans="1:11" hidden="1" x14ac:dyDescent="0.25">
      <c r="A458" s="294"/>
      <c r="B458" s="294"/>
      <c r="C458" s="294"/>
      <c r="D458" s="294"/>
      <c r="E458" s="294"/>
      <c r="F458" s="294"/>
      <c r="G458" s="294"/>
      <c r="H458" s="294"/>
      <c r="I458" s="294"/>
      <c r="J458" s="294"/>
      <c r="K458" s="294"/>
    </row>
    <row r="459" spans="1:11" hidden="1" x14ac:dyDescent="0.25">
      <c r="A459" s="294"/>
      <c r="B459" s="294"/>
      <c r="C459" s="294"/>
      <c r="D459" s="294"/>
      <c r="E459" s="294"/>
      <c r="F459" s="294"/>
      <c r="G459" s="294"/>
      <c r="H459" s="294"/>
      <c r="I459" s="294"/>
      <c r="J459" s="294"/>
      <c r="K459" s="294"/>
    </row>
    <row r="460" spans="1:11" hidden="1" x14ac:dyDescent="0.25">
      <c r="A460" s="294"/>
      <c r="B460" s="294"/>
      <c r="C460" s="294"/>
      <c r="D460" s="294"/>
      <c r="E460" s="294"/>
      <c r="F460" s="294"/>
      <c r="G460" s="294"/>
      <c r="H460" s="294"/>
      <c r="I460" s="294"/>
      <c r="J460" s="294"/>
      <c r="K460" s="294"/>
    </row>
    <row r="461" spans="1:11" hidden="1" x14ac:dyDescent="0.25">
      <c r="A461" s="294"/>
      <c r="B461" s="294"/>
      <c r="C461" s="294"/>
      <c r="D461" s="294"/>
      <c r="E461" s="294"/>
      <c r="F461" s="294"/>
      <c r="G461" s="294"/>
      <c r="H461" s="294"/>
      <c r="I461" s="294"/>
      <c r="J461" s="294"/>
      <c r="K461" s="294"/>
    </row>
    <row r="462" spans="1:11" hidden="1" x14ac:dyDescent="0.25">
      <c r="A462" s="294"/>
      <c r="B462" s="294"/>
      <c r="C462" s="294"/>
      <c r="D462" s="294"/>
      <c r="E462" s="294"/>
      <c r="F462" s="294"/>
      <c r="G462" s="294"/>
      <c r="H462" s="294"/>
      <c r="I462" s="294"/>
      <c r="J462" s="294"/>
      <c r="K462" s="294"/>
    </row>
    <row r="463" spans="1:11" hidden="1" x14ac:dyDescent="0.25">
      <c r="A463" s="294"/>
      <c r="B463" s="294"/>
      <c r="C463" s="294"/>
      <c r="D463" s="294"/>
      <c r="E463" s="294"/>
      <c r="F463" s="294"/>
      <c r="G463" s="294"/>
      <c r="H463" s="294"/>
      <c r="I463" s="294"/>
      <c r="J463" s="294"/>
      <c r="K463" s="294"/>
    </row>
    <row r="464" spans="1:11" hidden="1" x14ac:dyDescent="0.25">
      <c r="A464" s="294"/>
      <c r="B464" s="294"/>
      <c r="C464" s="294"/>
      <c r="D464" s="294"/>
      <c r="E464" s="294"/>
      <c r="F464" s="294"/>
      <c r="G464" s="294"/>
      <c r="H464" s="294"/>
      <c r="I464" s="294"/>
      <c r="J464" s="294"/>
      <c r="K464" s="294"/>
    </row>
    <row r="465" spans="1:11" hidden="1" x14ac:dyDescent="0.25">
      <c r="A465" s="294"/>
      <c r="B465" s="294"/>
      <c r="C465" s="294"/>
      <c r="D465" s="294"/>
      <c r="E465" s="294"/>
      <c r="F465" s="294"/>
      <c r="G465" s="294"/>
      <c r="H465" s="294"/>
      <c r="I465" s="294"/>
      <c r="J465" s="294"/>
      <c r="K465" s="294"/>
    </row>
    <row r="466" spans="1:11" hidden="1" x14ac:dyDescent="0.25">
      <c r="A466" s="294"/>
      <c r="B466" s="294"/>
      <c r="C466" s="294"/>
      <c r="D466" s="294"/>
      <c r="E466" s="294"/>
      <c r="F466" s="294"/>
      <c r="G466" s="294"/>
      <c r="H466" s="294"/>
      <c r="I466" s="294"/>
      <c r="J466" s="294"/>
      <c r="K466" s="294"/>
    </row>
    <row r="467" spans="1:11" hidden="1" x14ac:dyDescent="0.25">
      <c r="A467" s="294"/>
      <c r="B467" s="294"/>
      <c r="C467" s="294"/>
      <c r="D467" s="294"/>
      <c r="E467" s="294"/>
      <c r="F467" s="294"/>
      <c r="G467" s="294"/>
      <c r="H467" s="294"/>
      <c r="I467" s="294"/>
      <c r="J467" s="294"/>
      <c r="K467" s="294"/>
    </row>
    <row r="468" spans="1:11" hidden="1" x14ac:dyDescent="0.25">
      <c r="A468" s="294"/>
      <c r="B468" s="294"/>
      <c r="C468" s="294"/>
      <c r="D468" s="294"/>
      <c r="E468" s="294"/>
      <c r="F468" s="294"/>
      <c r="G468" s="294"/>
      <c r="H468" s="294"/>
      <c r="I468" s="294"/>
      <c r="J468" s="294"/>
      <c r="K468" s="294"/>
    </row>
    <row r="469" spans="1:11" hidden="1" x14ac:dyDescent="0.25">
      <c r="A469" s="294"/>
      <c r="B469" s="294"/>
      <c r="C469" s="294"/>
      <c r="D469" s="294"/>
      <c r="E469" s="294"/>
      <c r="F469" s="294"/>
      <c r="G469" s="294"/>
      <c r="H469" s="294"/>
      <c r="I469" s="294"/>
      <c r="J469" s="294"/>
      <c r="K469" s="294"/>
    </row>
    <row r="470" spans="1:11" hidden="1" x14ac:dyDescent="0.25">
      <c r="A470" s="294"/>
      <c r="B470" s="294"/>
      <c r="C470" s="294"/>
      <c r="D470" s="294"/>
      <c r="E470" s="294"/>
      <c r="F470" s="294"/>
      <c r="G470" s="294"/>
      <c r="H470" s="294"/>
      <c r="I470" s="294"/>
      <c r="J470" s="294"/>
      <c r="K470" s="294"/>
    </row>
    <row r="471" spans="1:11" hidden="1" x14ac:dyDescent="0.25">
      <c r="A471" s="294"/>
      <c r="B471" s="294"/>
      <c r="C471" s="294"/>
      <c r="D471" s="294"/>
      <c r="E471" s="294"/>
      <c r="F471" s="294"/>
      <c r="G471" s="294"/>
      <c r="H471" s="294"/>
      <c r="I471" s="294"/>
      <c r="J471" s="294"/>
      <c r="K471" s="294"/>
    </row>
    <row r="472" spans="1:11" hidden="1" x14ac:dyDescent="0.25">
      <c r="A472" s="294"/>
      <c r="B472" s="294"/>
      <c r="C472" s="294"/>
      <c r="D472" s="294"/>
      <c r="E472" s="294"/>
      <c r="F472" s="294"/>
      <c r="G472" s="294"/>
      <c r="H472" s="294"/>
      <c r="I472" s="294"/>
      <c r="J472" s="294"/>
      <c r="K472" s="294"/>
    </row>
    <row r="473" spans="1:11" hidden="1" x14ac:dyDescent="0.25">
      <c r="A473" s="294"/>
      <c r="B473" s="294"/>
      <c r="C473" s="294"/>
      <c r="D473" s="294"/>
      <c r="E473" s="294"/>
      <c r="F473" s="294"/>
      <c r="G473" s="294"/>
      <c r="H473" s="294"/>
      <c r="I473" s="294"/>
      <c r="J473" s="294"/>
      <c r="K473" s="294"/>
    </row>
    <row r="474" spans="1:11" hidden="1" x14ac:dyDescent="0.25">
      <c r="A474" s="294"/>
      <c r="B474" s="294"/>
      <c r="C474" s="294"/>
      <c r="D474" s="294"/>
      <c r="E474" s="294"/>
      <c r="F474" s="294"/>
      <c r="G474" s="294"/>
      <c r="H474" s="294"/>
      <c r="I474" s="294"/>
      <c r="J474" s="294"/>
      <c r="K474" s="294"/>
    </row>
    <row r="475" spans="1:11" hidden="1" x14ac:dyDescent="0.25">
      <c r="A475" s="294"/>
      <c r="B475" s="294"/>
      <c r="C475" s="294"/>
      <c r="D475" s="294"/>
      <c r="E475" s="294"/>
      <c r="F475" s="294"/>
      <c r="G475" s="294"/>
      <c r="H475" s="294"/>
      <c r="I475" s="294"/>
      <c r="J475" s="294"/>
      <c r="K475" s="294"/>
    </row>
    <row r="476" spans="1:11" hidden="1" x14ac:dyDescent="0.25">
      <c r="A476" s="294"/>
      <c r="B476" s="294"/>
      <c r="C476" s="294"/>
      <c r="D476" s="294"/>
      <c r="E476" s="294"/>
      <c r="F476" s="294"/>
      <c r="G476" s="294"/>
      <c r="H476" s="294"/>
      <c r="I476" s="294"/>
      <c r="J476" s="294"/>
      <c r="K476" s="294"/>
    </row>
    <row r="477" spans="1:11" hidden="1" x14ac:dyDescent="0.25">
      <c r="A477" s="294"/>
      <c r="B477" s="294"/>
      <c r="C477" s="294"/>
      <c r="D477" s="294"/>
      <c r="E477" s="294"/>
      <c r="F477" s="294"/>
      <c r="G477" s="294"/>
      <c r="H477" s="294"/>
      <c r="I477" s="294"/>
      <c r="J477" s="294"/>
      <c r="K477" s="294"/>
    </row>
    <row r="478" spans="1:11" hidden="1" x14ac:dyDescent="0.25">
      <c r="A478" s="294"/>
      <c r="B478" s="294"/>
      <c r="C478" s="294"/>
      <c r="D478" s="294"/>
      <c r="E478" s="294"/>
      <c r="F478" s="294"/>
      <c r="G478" s="294"/>
      <c r="H478" s="294"/>
      <c r="I478" s="294"/>
      <c r="J478" s="294"/>
      <c r="K478" s="294"/>
    </row>
    <row r="479" spans="1:11" hidden="1" x14ac:dyDescent="0.25">
      <c r="A479" s="294"/>
      <c r="B479" s="294"/>
      <c r="C479" s="294"/>
      <c r="D479" s="294"/>
      <c r="E479" s="294"/>
      <c r="F479" s="294"/>
      <c r="G479" s="294"/>
      <c r="H479" s="294"/>
      <c r="I479" s="294"/>
      <c r="J479" s="294"/>
      <c r="K479" s="294"/>
    </row>
    <row r="480" spans="1:11" hidden="1" x14ac:dyDescent="0.25">
      <c r="A480" s="294"/>
      <c r="B480" s="294"/>
      <c r="C480" s="294"/>
      <c r="D480" s="294"/>
      <c r="E480" s="294"/>
      <c r="F480" s="294"/>
      <c r="G480" s="294"/>
      <c r="H480" s="294"/>
      <c r="I480" s="294"/>
      <c r="J480" s="294"/>
      <c r="K480" s="294"/>
    </row>
    <row r="481" spans="1:11" hidden="1" x14ac:dyDescent="0.25">
      <c r="A481" s="294"/>
      <c r="B481" s="294"/>
      <c r="C481" s="294"/>
      <c r="D481" s="294"/>
      <c r="E481" s="294"/>
      <c r="F481" s="294"/>
      <c r="G481" s="294"/>
      <c r="H481" s="294"/>
      <c r="I481" s="294"/>
      <c r="J481" s="294"/>
      <c r="K481" s="294"/>
    </row>
    <row r="482" spans="1:11" hidden="1" x14ac:dyDescent="0.25">
      <c r="A482" s="294"/>
      <c r="B482" s="294"/>
      <c r="C482" s="294"/>
      <c r="D482" s="294"/>
      <c r="E482" s="294"/>
      <c r="F482" s="294"/>
      <c r="G482" s="294"/>
      <c r="H482" s="294"/>
      <c r="I482" s="294"/>
      <c r="J482" s="294"/>
      <c r="K482" s="294"/>
    </row>
    <row r="483" spans="1:11" hidden="1" x14ac:dyDescent="0.25">
      <c r="A483" s="294"/>
      <c r="B483" s="294"/>
      <c r="C483" s="294"/>
      <c r="D483" s="294"/>
      <c r="E483" s="294"/>
      <c r="F483" s="294"/>
      <c r="G483" s="294"/>
      <c r="H483" s="294"/>
      <c r="I483" s="294"/>
      <c r="J483" s="294"/>
      <c r="K483" s="294"/>
    </row>
    <row r="484" spans="1:11" hidden="1" x14ac:dyDescent="0.25">
      <c r="A484" s="294"/>
      <c r="B484" s="294"/>
      <c r="C484" s="294"/>
      <c r="D484" s="294"/>
      <c r="E484" s="294"/>
      <c r="F484" s="294"/>
      <c r="G484" s="294"/>
      <c r="H484" s="294"/>
      <c r="I484" s="294"/>
      <c r="J484" s="294"/>
      <c r="K484" s="294"/>
    </row>
    <row r="485" spans="1:11" hidden="1" x14ac:dyDescent="0.25">
      <c r="A485" s="294"/>
      <c r="B485" s="294"/>
      <c r="C485" s="294"/>
      <c r="D485" s="294"/>
      <c r="E485" s="294"/>
      <c r="F485" s="294"/>
      <c r="G485" s="294"/>
      <c r="H485" s="294"/>
      <c r="I485" s="294"/>
      <c r="J485" s="294"/>
      <c r="K485" s="294"/>
    </row>
    <row r="486" spans="1:11" hidden="1" x14ac:dyDescent="0.25">
      <c r="A486" s="294"/>
      <c r="B486" s="294"/>
      <c r="C486" s="294"/>
      <c r="D486" s="294"/>
      <c r="E486" s="294"/>
      <c r="F486" s="294"/>
      <c r="G486" s="294"/>
      <c r="H486" s="294"/>
      <c r="I486" s="294"/>
      <c r="J486" s="294"/>
      <c r="K486" s="294"/>
    </row>
    <row r="487" spans="1:11" hidden="1" x14ac:dyDescent="0.25">
      <c r="A487" s="294"/>
      <c r="B487" s="294"/>
      <c r="C487" s="294"/>
      <c r="D487" s="294"/>
      <c r="E487" s="294"/>
      <c r="F487" s="294"/>
      <c r="G487" s="294"/>
      <c r="H487" s="294"/>
      <c r="I487" s="294"/>
      <c r="J487" s="294"/>
      <c r="K487" s="294"/>
    </row>
    <row r="488" spans="1:11" hidden="1" x14ac:dyDescent="0.25">
      <c r="A488" s="294"/>
      <c r="B488" s="294"/>
      <c r="C488" s="294"/>
      <c r="D488" s="294"/>
      <c r="E488" s="294"/>
      <c r="F488" s="294"/>
      <c r="G488" s="294"/>
      <c r="H488" s="294"/>
      <c r="I488" s="294"/>
      <c r="J488" s="294"/>
      <c r="K488" s="294"/>
    </row>
    <row r="489" spans="1:11" hidden="1" x14ac:dyDescent="0.25">
      <c r="A489" s="294"/>
      <c r="B489" s="294"/>
      <c r="C489" s="294"/>
      <c r="D489" s="294"/>
      <c r="E489" s="294"/>
      <c r="F489" s="294"/>
      <c r="G489" s="294"/>
      <c r="H489" s="294"/>
      <c r="I489" s="294"/>
      <c r="J489" s="294"/>
      <c r="K489" s="294"/>
    </row>
    <row r="490" spans="1:11" hidden="1" x14ac:dyDescent="0.25">
      <c r="A490" s="294"/>
      <c r="B490" s="294"/>
      <c r="C490" s="294"/>
      <c r="D490" s="294"/>
      <c r="E490" s="294"/>
      <c r="F490" s="294"/>
      <c r="G490" s="294"/>
      <c r="H490" s="294"/>
      <c r="I490" s="294"/>
      <c r="J490" s="294"/>
      <c r="K490" s="294"/>
    </row>
    <row r="491" spans="1:11" hidden="1" x14ac:dyDescent="0.25">
      <c r="A491" s="294"/>
      <c r="B491" s="294"/>
      <c r="C491" s="294"/>
      <c r="D491" s="294"/>
      <c r="E491" s="294"/>
      <c r="F491" s="294"/>
      <c r="G491" s="294"/>
      <c r="H491" s="294"/>
      <c r="I491" s="294"/>
      <c r="J491" s="294"/>
      <c r="K491" s="294"/>
    </row>
    <row r="492" spans="1:11" hidden="1" x14ac:dyDescent="0.25">
      <c r="A492" s="294"/>
      <c r="B492" s="294"/>
      <c r="C492" s="294"/>
      <c r="D492" s="294"/>
      <c r="E492" s="294"/>
      <c r="F492" s="294"/>
      <c r="G492" s="294"/>
      <c r="H492" s="294"/>
      <c r="I492" s="294"/>
      <c r="J492" s="294"/>
      <c r="K492" s="294"/>
    </row>
    <row r="493" spans="1:11" hidden="1" x14ac:dyDescent="0.25">
      <c r="A493" s="294"/>
      <c r="B493" s="294"/>
      <c r="C493" s="294"/>
      <c r="D493" s="294"/>
      <c r="E493" s="294"/>
      <c r="F493" s="294"/>
      <c r="G493" s="294"/>
      <c r="H493" s="294"/>
      <c r="I493" s="294"/>
      <c r="J493" s="294"/>
      <c r="K493" s="294"/>
    </row>
    <row r="494" spans="1:11" hidden="1" x14ac:dyDescent="0.25">
      <c r="A494" s="294"/>
      <c r="B494" s="294"/>
      <c r="C494" s="294"/>
      <c r="D494" s="294"/>
      <c r="E494" s="294"/>
      <c r="F494" s="294"/>
      <c r="G494" s="294"/>
      <c r="H494" s="294"/>
      <c r="I494" s="294"/>
      <c r="J494" s="294"/>
      <c r="K494" s="294"/>
    </row>
    <row r="495" spans="1:11" hidden="1" x14ac:dyDescent="0.25">
      <c r="A495" s="294"/>
      <c r="B495" s="294"/>
      <c r="C495" s="294"/>
      <c r="D495" s="294"/>
      <c r="E495" s="294"/>
      <c r="F495" s="294"/>
      <c r="G495" s="294"/>
      <c r="H495" s="294"/>
      <c r="I495" s="294"/>
      <c r="J495" s="294"/>
      <c r="K495" s="294"/>
    </row>
    <row r="496" spans="1:11" hidden="1" x14ac:dyDescent="0.25">
      <c r="A496" s="294"/>
      <c r="B496" s="294"/>
      <c r="C496" s="294"/>
      <c r="D496" s="294"/>
      <c r="E496" s="294"/>
      <c r="F496" s="294"/>
      <c r="G496" s="294"/>
      <c r="H496" s="294"/>
      <c r="I496" s="294"/>
      <c r="J496" s="294"/>
      <c r="K496" s="294"/>
    </row>
    <row r="497" spans="1:11" hidden="1" x14ac:dyDescent="0.25">
      <c r="A497" s="294"/>
      <c r="B497" s="294"/>
      <c r="C497" s="294"/>
      <c r="D497" s="294"/>
      <c r="E497" s="294"/>
      <c r="F497" s="294"/>
      <c r="G497" s="294"/>
      <c r="H497" s="294"/>
      <c r="I497" s="294"/>
      <c r="J497" s="294"/>
      <c r="K497" s="294"/>
    </row>
    <row r="498" spans="1:11" hidden="1" x14ac:dyDescent="0.25">
      <c r="A498" s="294"/>
      <c r="B498" s="294"/>
      <c r="C498" s="294"/>
      <c r="D498" s="294"/>
      <c r="E498" s="294"/>
      <c r="F498" s="294"/>
      <c r="G498" s="294"/>
      <c r="H498" s="294"/>
      <c r="I498" s="294"/>
      <c r="J498" s="294"/>
      <c r="K498" s="294"/>
    </row>
    <row r="499" spans="1:11" hidden="1" x14ac:dyDescent="0.25">
      <c r="A499" s="294"/>
      <c r="B499" s="294"/>
      <c r="C499" s="294"/>
      <c r="D499" s="294"/>
      <c r="E499" s="294"/>
      <c r="F499" s="294"/>
      <c r="G499" s="294"/>
      <c r="H499" s="294"/>
      <c r="I499" s="294"/>
      <c r="J499" s="294"/>
      <c r="K499" s="294"/>
    </row>
    <row r="500" spans="1:11" hidden="1" x14ac:dyDescent="0.25">
      <c r="A500" s="294"/>
      <c r="B500" s="294"/>
      <c r="C500" s="294"/>
      <c r="D500" s="294"/>
      <c r="E500" s="294"/>
      <c r="F500" s="294"/>
      <c r="G500" s="294"/>
      <c r="H500" s="294"/>
      <c r="I500" s="294"/>
      <c r="J500" s="294"/>
      <c r="K500" s="294"/>
    </row>
    <row r="501" spans="1:11" hidden="1" x14ac:dyDescent="0.25">
      <c r="A501" s="294"/>
      <c r="B501" s="294"/>
      <c r="C501" s="294"/>
      <c r="D501" s="294"/>
      <c r="E501" s="294"/>
      <c r="F501" s="294"/>
      <c r="G501" s="294"/>
      <c r="H501" s="294"/>
      <c r="I501" s="294"/>
      <c r="J501" s="294"/>
      <c r="K501" s="294"/>
    </row>
    <row r="502" spans="1:11" hidden="1" x14ac:dyDescent="0.25">
      <c r="A502" s="294"/>
      <c r="B502" s="294"/>
      <c r="C502" s="294"/>
      <c r="D502" s="294"/>
      <c r="E502" s="294"/>
      <c r="F502" s="294"/>
      <c r="G502" s="294"/>
      <c r="H502" s="294"/>
      <c r="I502" s="294"/>
      <c r="J502" s="294"/>
      <c r="K502" s="294"/>
    </row>
    <row r="503" spans="1:11" hidden="1" x14ac:dyDescent="0.25">
      <c r="A503" s="294"/>
      <c r="B503" s="294"/>
      <c r="C503" s="294"/>
      <c r="D503" s="294"/>
      <c r="E503" s="294"/>
      <c r="F503" s="294"/>
      <c r="G503" s="294"/>
      <c r="H503" s="294"/>
      <c r="I503" s="294"/>
      <c r="J503" s="294"/>
      <c r="K503" s="294"/>
    </row>
    <row r="504" spans="1:11" hidden="1" x14ac:dyDescent="0.25">
      <c r="A504" s="294"/>
      <c r="B504" s="294"/>
      <c r="C504" s="294"/>
      <c r="D504" s="294"/>
      <c r="E504" s="294"/>
      <c r="F504" s="294"/>
      <c r="G504" s="294"/>
      <c r="H504" s="294"/>
      <c r="I504" s="294"/>
      <c r="J504" s="294"/>
      <c r="K504" s="294"/>
    </row>
    <row r="505" spans="1:11" hidden="1" x14ac:dyDescent="0.25">
      <c r="A505" s="294"/>
      <c r="B505" s="294"/>
      <c r="C505" s="294"/>
      <c r="D505" s="294"/>
      <c r="E505" s="294"/>
      <c r="F505" s="294"/>
      <c r="G505" s="294"/>
      <c r="H505" s="294"/>
      <c r="I505" s="294"/>
      <c r="J505" s="294"/>
      <c r="K505" s="294"/>
    </row>
    <row r="506" spans="1:11" hidden="1" x14ac:dyDescent="0.25">
      <c r="A506" s="294"/>
      <c r="B506" s="294"/>
      <c r="C506" s="294"/>
      <c r="D506" s="294"/>
      <c r="E506" s="294"/>
      <c r="F506" s="294"/>
      <c r="G506" s="294"/>
      <c r="H506" s="294"/>
      <c r="I506" s="294"/>
      <c r="J506" s="294"/>
      <c r="K506" s="294"/>
    </row>
    <row r="507" spans="1:11" hidden="1" x14ac:dyDescent="0.25">
      <c r="A507" s="294"/>
      <c r="B507" s="294"/>
      <c r="C507" s="294"/>
      <c r="D507" s="294"/>
      <c r="E507" s="294"/>
      <c r="F507" s="294"/>
      <c r="G507" s="294"/>
      <c r="H507" s="294"/>
      <c r="I507" s="294"/>
      <c r="J507" s="294"/>
      <c r="K507" s="294"/>
    </row>
    <row r="508" spans="1:11" hidden="1" x14ac:dyDescent="0.25">
      <c r="A508" s="294"/>
      <c r="B508" s="294"/>
      <c r="C508" s="294"/>
      <c r="D508" s="294"/>
      <c r="E508" s="294"/>
      <c r="F508" s="294"/>
      <c r="G508" s="294"/>
      <c r="H508" s="294"/>
      <c r="I508" s="294"/>
      <c r="J508" s="294"/>
      <c r="K508" s="294"/>
    </row>
    <row r="509" spans="1:11" hidden="1" x14ac:dyDescent="0.25">
      <c r="A509" s="294"/>
      <c r="B509" s="294"/>
      <c r="C509" s="294"/>
      <c r="D509" s="294"/>
      <c r="E509" s="294"/>
      <c r="F509" s="294"/>
      <c r="G509" s="294"/>
      <c r="H509" s="294"/>
      <c r="I509" s="294"/>
      <c r="J509" s="294"/>
      <c r="K509" s="294"/>
    </row>
    <row r="510" spans="1:11" hidden="1" x14ac:dyDescent="0.25">
      <c r="A510" s="294"/>
      <c r="B510" s="294"/>
      <c r="C510" s="294"/>
      <c r="D510" s="294"/>
      <c r="E510" s="294"/>
      <c r="F510" s="294"/>
      <c r="G510" s="294"/>
      <c r="H510" s="294"/>
      <c r="I510" s="294"/>
      <c r="J510" s="294"/>
      <c r="K510" s="294"/>
    </row>
    <row r="511" spans="1:11" hidden="1" x14ac:dyDescent="0.25">
      <c r="A511" s="294"/>
      <c r="B511" s="294"/>
      <c r="C511" s="294"/>
      <c r="D511" s="294"/>
      <c r="E511" s="294"/>
      <c r="F511" s="294"/>
      <c r="G511" s="294"/>
      <c r="H511" s="294"/>
      <c r="I511" s="294"/>
      <c r="J511" s="294"/>
      <c r="K511" s="294"/>
    </row>
    <row r="512" spans="1:11" hidden="1" x14ac:dyDescent="0.25">
      <c r="A512" s="294"/>
      <c r="B512" s="294"/>
      <c r="C512" s="294"/>
      <c r="D512" s="294"/>
      <c r="E512" s="294"/>
      <c r="F512" s="294"/>
      <c r="G512" s="294"/>
      <c r="H512" s="294"/>
      <c r="I512" s="294"/>
      <c r="J512" s="294"/>
      <c r="K512" s="294"/>
    </row>
    <row r="513" spans="1:11" hidden="1" x14ac:dyDescent="0.25">
      <c r="A513" s="294"/>
      <c r="B513" s="294"/>
      <c r="C513" s="294"/>
      <c r="D513" s="294"/>
      <c r="E513" s="294"/>
      <c r="F513" s="294"/>
      <c r="G513" s="294"/>
      <c r="H513" s="294"/>
      <c r="I513" s="294"/>
      <c r="J513" s="294"/>
      <c r="K513" s="294"/>
    </row>
    <row r="514" spans="1:11" hidden="1" x14ac:dyDescent="0.25">
      <c r="A514" s="294"/>
      <c r="B514" s="294"/>
      <c r="C514" s="294"/>
      <c r="D514" s="294"/>
      <c r="E514" s="294"/>
      <c r="F514" s="294"/>
      <c r="G514" s="294"/>
      <c r="H514" s="294"/>
      <c r="I514" s="294"/>
      <c r="J514" s="294"/>
      <c r="K514" s="294"/>
    </row>
    <row r="515" spans="1:11" hidden="1" x14ac:dyDescent="0.25">
      <c r="A515" s="294"/>
      <c r="B515" s="294"/>
      <c r="C515" s="294"/>
      <c r="D515" s="294"/>
      <c r="E515" s="294"/>
      <c r="F515" s="294"/>
      <c r="G515" s="294"/>
      <c r="H515" s="294"/>
      <c r="I515" s="294"/>
      <c r="J515" s="294"/>
      <c r="K515" s="294"/>
    </row>
    <row r="516" spans="1:11" hidden="1" x14ac:dyDescent="0.25">
      <c r="A516" s="294"/>
      <c r="B516" s="294"/>
      <c r="C516" s="294"/>
      <c r="D516" s="294"/>
      <c r="E516" s="294"/>
      <c r="F516" s="294"/>
      <c r="G516" s="294"/>
      <c r="H516" s="294"/>
      <c r="I516" s="294"/>
      <c r="J516" s="294"/>
      <c r="K516" s="294"/>
    </row>
    <row r="517" spans="1:11" hidden="1" x14ac:dyDescent="0.25">
      <c r="A517" s="294"/>
      <c r="B517" s="294"/>
      <c r="C517" s="294"/>
      <c r="D517" s="294"/>
      <c r="E517" s="294"/>
      <c r="F517" s="294"/>
      <c r="G517" s="294"/>
      <c r="H517" s="294"/>
      <c r="I517" s="294"/>
      <c r="J517" s="294"/>
      <c r="K517" s="294"/>
    </row>
    <row r="518" spans="1:11" hidden="1" x14ac:dyDescent="0.25">
      <c r="A518" s="294"/>
      <c r="B518" s="294"/>
      <c r="C518" s="294"/>
      <c r="D518" s="294"/>
      <c r="E518" s="294"/>
      <c r="F518" s="294"/>
      <c r="G518" s="294"/>
      <c r="H518" s="294"/>
      <c r="I518" s="294"/>
      <c r="J518" s="294"/>
      <c r="K518" s="294"/>
    </row>
    <row r="519" spans="1:11" hidden="1" x14ac:dyDescent="0.25">
      <c r="A519" s="294"/>
      <c r="B519" s="294"/>
      <c r="C519" s="294"/>
      <c r="D519" s="294"/>
      <c r="E519" s="294"/>
      <c r="F519" s="294"/>
      <c r="G519" s="294"/>
      <c r="H519" s="294"/>
      <c r="I519" s="294"/>
      <c r="J519" s="294"/>
      <c r="K519" s="294"/>
    </row>
    <row r="520" spans="1:11" hidden="1" x14ac:dyDescent="0.25">
      <c r="A520" s="294"/>
      <c r="B520" s="294"/>
      <c r="C520" s="294"/>
      <c r="D520" s="294"/>
      <c r="E520" s="294"/>
      <c r="F520" s="294"/>
      <c r="G520" s="294"/>
      <c r="H520" s="294"/>
      <c r="I520" s="294"/>
      <c r="J520" s="294"/>
      <c r="K520" s="294"/>
    </row>
    <row r="521" spans="1:11" hidden="1" x14ac:dyDescent="0.25">
      <c r="A521" s="294"/>
      <c r="B521" s="294"/>
      <c r="C521" s="294"/>
      <c r="D521" s="294"/>
      <c r="E521" s="294"/>
      <c r="F521" s="294"/>
      <c r="G521" s="294"/>
      <c r="H521" s="294"/>
      <c r="I521" s="294"/>
      <c r="J521" s="294"/>
      <c r="K521" s="294"/>
    </row>
    <row r="522" spans="1:11" hidden="1" x14ac:dyDescent="0.25">
      <c r="A522" s="294"/>
      <c r="B522" s="294"/>
      <c r="C522" s="294"/>
      <c r="D522" s="294"/>
      <c r="E522" s="294"/>
      <c r="F522" s="294"/>
      <c r="G522" s="294"/>
      <c r="H522" s="294"/>
      <c r="I522" s="294"/>
      <c r="J522" s="294"/>
      <c r="K522" s="294"/>
    </row>
    <row r="523" spans="1:11" hidden="1" x14ac:dyDescent="0.25">
      <c r="A523" s="294"/>
      <c r="B523" s="294"/>
      <c r="C523" s="294"/>
      <c r="D523" s="294"/>
      <c r="E523" s="294"/>
      <c r="F523" s="294"/>
      <c r="G523" s="294"/>
      <c r="H523" s="294"/>
      <c r="I523" s="294"/>
      <c r="J523" s="294"/>
      <c r="K523" s="294"/>
    </row>
    <row r="524" spans="1:11" hidden="1" x14ac:dyDescent="0.25">
      <c r="A524" s="294"/>
      <c r="B524" s="294"/>
      <c r="C524" s="294"/>
      <c r="D524" s="294"/>
      <c r="E524" s="294"/>
      <c r="F524" s="294"/>
      <c r="G524" s="294"/>
      <c r="H524" s="294"/>
      <c r="I524" s="294"/>
      <c r="J524" s="294"/>
      <c r="K524" s="294"/>
    </row>
    <row r="525" spans="1:11" hidden="1" x14ac:dyDescent="0.25">
      <c r="A525" s="294"/>
      <c r="B525" s="294"/>
      <c r="C525" s="294"/>
      <c r="D525" s="294"/>
      <c r="E525" s="294"/>
      <c r="F525" s="294"/>
      <c r="G525" s="294"/>
      <c r="H525" s="294"/>
      <c r="I525" s="294"/>
      <c r="J525" s="294"/>
      <c r="K525" s="294"/>
    </row>
    <row r="526" spans="1:11" hidden="1" x14ac:dyDescent="0.25">
      <c r="A526" s="294"/>
      <c r="B526" s="294"/>
      <c r="C526" s="294"/>
      <c r="D526" s="294"/>
      <c r="E526" s="294"/>
      <c r="F526" s="294"/>
      <c r="G526" s="294"/>
      <c r="H526" s="294"/>
      <c r="I526" s="294"/>
      <c r="J526" s="294"/>
      <c r="K526" s="294"/>
    </row>
    <row r="527" spans="1:11" hidden="1" x14ac:dyDescent="0.25">
      <c r="A527" s="294"/>
      <c r="B527" s="294"/>
      <c r="C527" s="294"/>
      <c r="D527" s="294"/>
      <c r="E527" s="294"/>
      <c r="F527" s="294"/>
      <c r="G527" s="294"/>
      <c r="H527" s="294"/>
      <c r="I527" s="294"/>
      <c r="J527" s="294"/>
      <c r="K527" s="294"/>
    </row>
    <row r="528" spans="1:11" hidden="1" x14ac:dyDescent="0.25">
      <c r="A528" s="294"/>
      <c r="B528" s="294"/>
      <c r="C528" s="294"/>
      <c r="D528" s="294"/>
      <c r="E528" s="294"/>
      <c r="F528" s="294"/>
      <c r="G528" s="294"/>
      <c r="H528" s="294"/>
      <c r="I528" s="294"/>
      <c r="J528" s="294"/>
      <c r="K528" s="294"/>
    </row>
    <row r="529" spans="1:11" hidden="1" x14ac:dyDescent="0.25">
      <c r="A529" s="294"/>
      <c r="B529" s="294"/>
      <c r="C529" s="294"/>
      <c r="D529" s="294"/>
      <c r="E529" s="294"/>
      <c r="F529" s="294"/>
      <c r="G529" s="294"/>
      <c r="H529" s="294"/>
      <c r="I529" s="294"/>
      <c r="J529" s="294"/>
      <c r="K529" s="294"/>
    </row>
    <row r="530" spans="1:11" hidden="1" x14ac:dyDescent="0.25">
      <c r="A530" s="294"/>
      <c r="B530" s="294"/>
      <c r="C530" s="294"/>
      <c r="D530" s="294"/>
      <c r="E530" s="294"/>
      <c r="F530" s="294"/>
      <c r="G530" s="294"/>
      <c r="H530" s="294"/>
      <c r="I530" s="294"/>
      <c r="J530" s="294"/>
      <c r="K530" s="294"/>
    </row>
    <row r="531" spans="1:11" hidden="1" x14ac:dyDescent="0.25">
      <c r="A531" s="294"/>
      <c r="B531" s="294"/>
      <c r="C531" s="294"/>
      <c r="D531" s="294"/>
      <c r="E531" s="294"/>
      <c r="F531" s="294"/>
      <c r="G531" s="294"/>
      <c r="H531" s="294"/>
      <c r="I531" s="294"/>
      <c r="J531" s="294"/>
      <c r="K531" s="294"/>
    </row>
    <row r="532" spans="1:11" hidden="1" x14ac:dyDescent="0.25">
      <c r="A532" s="294"/>
      <c r="B532" s="294"/>
      <c r="C532" s="294"/>
      <c r="D532" s="294"/>
      <c r="E532" s="294"/>
      <c r="F532" s="294"/>
      <c r="G532" s="294"/>
      <c r="H532" s="294"/>
      <c r="I532" s="294"/>
      <c r="J532" s="294"/>
      <c r="K532" s="294"/>
    </row>
    <row r="533" spans="1:11" hidden="1" x14ac:dyDescent="0.25">
      <c r="A533" s="294"/>
      <c r="B533" s="294"/>
      <c r="C533" s="294"/>
      <c r="D533" s="294"/>
      <c r="E533" s="294"/>
      <c r="F533" s="294"/>
      <c r="G533" s="294"/>
      <c r="H533" s="294"/>
      <c r="I533" s="294"/>
      <c r="J533" s="294"/>
      <c r="K533" s="294"/>
    </row>
    <row r="534" spans="1:11" hidden="1" x14ac:dyDescent="0.25">
      <c r="A534" s="294"/>
      <c r="B534" s="294"/>
      <c r="C534" s="294"/>
      <c r="D534" s="294"/>
      <c r="E534" s="294"/>
      <c r="F534" s="294"/>
      <c r="G534" s="294"/>
      <c r="H534" s="294"/>
      <c r="I534" s="294"/>
      <c r="J534" s="294"/>
      <c r="K534" s="294"/>
    </row>
    <row r="535" spans="1:11" hidden="1" x14ac:dyDescent="0.25">
      <c r="A535" s="294"/>
      <c r="B535" s="294"/>
      <c r="C535" s="294"/>
      <c r="D535" s="294"/>
      <c r="E535" s="294"/>
      <c r="F535" s="294"/>
      <c r="G535" s="294"/>
      <c r="H535" s="294"/>
      <c r="I535" s="294"/>
      <c r="J535" s="294"/>
      <c r="K535" s="294"/>
    </row>
    <row r="536" spans="1:11" hidden="1" x14ac:dyDescent="0.25">
      <c r="A536" s="294"/>
      <c r="B536" s="294"/>
      <c r="C536" s="294"/>
      <c r="D536" s="294"/>
      <c r="E536" s="294"/>
      <c r="F536" s="294"/>
      <c r="G536" s="294"/>
      <c r="H536" s="294"/>
      <c r="I536" s="294"/>
      <c r="J536" s="294"/>
      <c r="K536" s="294"/>
    </row>
    <row r="537" spans="1:11" hidden="1" x14ac:dyDescent="0.25">
      <c r="A537" s="294"/>
      <c r="B537" s="294"/>
      <c r="C537" s="294"/>
      <c r="D537" s="294"/>
      <c r="E537" s="294"/>
      <c r="F537" s="294"/>
      <c r="G537" s="294"/>
      <c r="H537" s="294"/>
      <c r="I537" s="294"/>
      <c r="J537" s="294"/>
      <c r="K537" s="294"/>
    </row>
    <row r="538" spans="1:11" hidden="1" x14ac:dyDescent="0.25">
      <c r="A538" s="294"/>
      <c r="B538" s="294"/>
      <c r="C538" s="294"/>
      <c r="D538" s="294"/>
      <c r="E538" s="294"/>
      <c r="F538" s="294"/>
      <c r="G538" s="294"/>
      <c r="H538" s="294"/>
      <c r="I538" s="294"/>
      <c r="J538" s="294"/>
      <c r="K538" s="294"/>
    </row>
    <row r="539" spans="1:11" hidden="1" x14ac:dyDescent="0.25">
      <c r="A539" s="294"/>
      <c r="B539" s="294"/>
      <c r="C539" s="294"/>
      <c r="D539" s="294"/>
      <c r="E539" s="294"/>
      <c r="F539" s="294"/>
      <c r="G539" s="294"/>
      <c r="H539" s="294"/>
      <c r="I539" s="294"/>
      <c r="J539" s="294"/>
      <c r="K539" s="294"/>
    </row>
    <row r="540" spans="1:11" hidden="1" x14ac:dyDescent="0.25">
      <c r="A540" s="294"/>
      <c r="B540" s="294"/>
      <c r="C540" s="294"/>
      <c r="D540" s="294"/>
      <c r="E540" s="294"/>
      <c r="F540" s="294"/>
      <c r="G540" s="294"/>
      <c r="H540" s="294"/>
      <c r="I540" s="294"/>
      <c r="J540" s="294"/>
      <c r="K540" s="294"/>
    </row>
    <row r="541" spans="1:11" hidden="1" x14ac:dyDescent="0.25">
      <c r="A541" s="294"/>
      <c r="B541" s="294"/>
      <c r="C541" s="294"/>
      <c r="D541" s="294"/>
      <c r="E541" s="294"/>
      <c r="F541" s="294"/>
      <c r="G541" s="294"/>
      <c r="H541" s="294"/>
      <c r="I541" s="294"/>
      <c r="J541" s="294"/>
      <c r="K541" s="294"/>
    </row>
    <row r="542" spans="1:11" hidden="1" x14ac:dyDescent="0.25">
      <c r="A542" s="294"/>
      <c r="B542" s="294"/>
      <c r="C542" s="294"/>
      <c r="D542" s="294"/>
      <c r="E542" s="294"/>
      <c r="F542" s="294"/>
      <c r="G542" s="294"/>
      <c r="H542" s="294"/>
      <c r="I542" s="294"/>
      <c r="J542" s="294"/>
      <c r="K542" s="294"/>
    </row>
    <row r="543" spans="1:11" hidden="1" x14ac:dyDescent="0.25">
      <c r="A543" s="294"/>
      <c r="B543" s="294"/>
      <c r="C543" s="294"/>
      <c r="D543" s="294"/>
      <c r="E543" s="294"/>
      <c r="F543" s="294"/>
      <c r="G543" s="294"/>
      <c r="H543" s="294"/>
      <c r="I543" s="294"/>
      <c r="J543" s="294"/>
      <c r="K543" s="294"/>
    </row>
    <row r="544" spans="1:11" hidden="1" x14ac:dyDescent="0.25">
      <c r="A544" s="294"/>
      <c r="B544" s="294"/>
      <c r="C544" s="294"/>
      <c r="D544" s="294"/>
      <c r="E544" s="294"/>
      <c r="F544" s="294"/>
      <c r="G544" s="294"/>
      <c r="H544" s="294"/>
      <c r="I544" s="294"/>
      <c r="J544" s="294"/>
      <c r="K544" s="294"/>
    </row>
    <row r="545" spans="1:11" hidden="1" x14ac:dyDescent="0.25">
      <c r="A545" s="294"/>
      <c r="B545" s="294"/>
      <c r="C545" s="294"/>
      <c r="D545" s="294"/>
      <c r="E545" s="294"/>
      <c r="F545" s="294"/>
      <c r="G545" s="294"/>
      <c r="H545" s="294"/>
      <c r="I545" s="294"/>
      <c r="J545" s="294"/>
      <c r="K545" s="294"/>
    </row>
    <row r="546" spans="1:11" hidden="1" x14ac:dyDescent="0.25">
      <c r="A546" s="294"/>
      <c r="B546" s="294"/>
      <c r="C546" s="294"/>
      <c r="D546" s="294"/>
      <c r="E546" s="294"/>
      <c r="F546" s="294"/>
      <c r="G546" s="294"/>
      <c r="H546" s="294"/>
      <c r="I546" s="294"/>
      <c r="J546" s="294"/>
      <c r="K546" s="294"/>
    </row>
    <row r="547" spans="1:11" hidden="1" x14ac:dyDescent="0.25">
      <c r="A547" s="294"/>
      <c r="B547" s="294"/>
      <c r="C547" s="294"/>
      <c r="D547" s="294"/>
      <c r="E547" s="294"/>
      <c r="F547" s="294"/>
      <c r="G547" s="294"/>
      <c r="H547" s="294"/>
      <c r="I547" s="294"/>
      <c r="J547" s="294"/>
      <c r="K547" s="294"/>
    </row>
    <row r="548" spans="1:11" hidden="1" x14ac:dyDescent="0.25">
      <c r="A548" s="294"/>
      <c r="B548" s="294"/>
      <c r="C548" s="294"/>
      <c r="D548" s="294"/>
      <c r="E548" s="294"/>
      <c r="F548" s="294"/>
      <c r="G548" s="294"/>
      <c r="H548" s="294"/>
      <c r="I548" s="294"/>
      <c r="J548" s="294"/>
      <c r="K548" s="294"/>
    </row>
    <row r="549" spans="1:11" hidden="1" x14ac:dyDescent="0.25">
      <c r="A549" s="294"/>
      <c r="B549" s="294"/>
      <c r="C549" s="294"/>
      <c r="D549" s="294"/>
      <c r="E549" s="294"/>
      <c r="F549" s="294"/>
      <c r="G549" s="294"/>
      <c r="H549" s="294"/>
      <c r="I549" s="294"/>
      <c r="J549" s="294"/>
      <c r="K549" s="294"/>
    </row>
    <row r="550" spans="1:11" hidden="1" x14ac:dyDescent="0.25">
      <c r="A550" s="294"/>
      <c r="B550" s="294"/>
      <c r="C550" s="294"/>
      <c r="D550" s="294"/>
      <c r="E550" s="294"/>
      <c r="F550" s="294"/>
      <c r="G550" s="294"/>
      <c r="H550" s="294"/>
      <c r="I550" s="294"/>
      <c r="J550" s="294"/>
      <c r="K550" s="294"/>
    </row>
    <row r="551" spans="1:11" hidden="1" x14ac:dyDescent="0.25">
      <c r="A551" s="294"/>
      <c r="B551" s="294"/>
      <c r="C551" s="294"/>
      <c r="D551" s="294"/>
      <c r="E551" s="294"/>
      <c r="F551" s="294"/>
      <c r="G551" s="294"/>
      <c r="H551" s="294"/>
      <c r="I551" s="294"/>
      <c r="J551" s="294"/>
      <c r="K551" s="294"/>
    </row>
    <row r="552" spans="1:11" hidden="1" x14ac:dyDescent="0.25">
      <c r="A552" s="294"/>
      <c r="B552" s="294"/>
      <c r="C552" s="294"/>
      <c r="D552" s="294"/>
      <c r="E552" s="294"/>
      <c r="F552" s="294"/>
      <c r="G552" s="294"/>
      <c r="H552" s="294"/>
      <c r="I552" s="294"/>
      <c r="J552" s="294"/>
      <c r="K552" s="294"/>
    </row>
    <row r="553" spans="1:11" hidden="1" x14ac:dyDescent="0.25">
      <c r="A553" s="294"/>
      <c r="B553" s="294"/>
      <c r="C553" s="294"/>
      <c r="D553" s="294"/>
      <c r="E553" s="294"/>
      <c r="F553" s="294"/>
      <c r="G553" s="294"/>
      <c r="H553" s="294"/>
      <c r="I553" s="294"/>
      <c r="J553" s="294"/>
      <c r="K553" s="294"/>
    </row>
    <row r="554" spans="1:11" hidden="1" x14ac:dyDescent="0.25">
      <c r="A554" s="294"/>
      <c r="B554" s="294"/>
      <c r="C554" s="294"/>
      <c r="D554" s="294"/>
      <c r="E554" s="294"/>
      <c r="F554" s="294"/>
      <c r="G554" s="294"/>
      <c r="H554" s="294"/>
      <c r="I554" s="294"/>
      <c r="J554" s="294"/>
      <c r="K554" s="294"/>
    </row>
    <row r="555" spans="1:11" hidden="1" x14ac:dyDescent="0.25">
      <c r="A555" s="294"/>
      <c r="B555" s="294"/>
      <c r="C555" s="294"/>
      <c r="D555" s="294"/>
      <c r="E555" s="294"/>
      <c r="F555" s="294"/>
      <c r="G555" s="294"/>
      <c r="H555" s="294"/>
      <c r="I555" s="294"/>
      <c r="J555" s="294"/>
      <c r="K555" s="294"/>
    </row>
    <row r="556" spans="1:11" hidden="1" x14ac:dyDescent="0.25">
      <c r="A556" s="294"/>
      <c r="B556" s="294"/>
      <c r="C556" s="294"/>
      <c r="D556" s="294"/>
      <c r="E556" s="294"/>
      <c r="F556" s="294"/>
      <c r="G556" s="294"/>
      <c r="H556" s="294"/>
      <c r="I556" s="294"/>
      <c r="J556" s="294"/>
      <c r="K556" s="294"/>
    </row>
    <row r="557" spans="1:11" hidden="1" x14ac:dyDescent="0.25">
      <c r="A557" s="294"/>
      <c r="B557" s="294"/>
      <c r="C557" s="294"/>
      <c r="D557" s="294"/>
      <c r="E557" s="294"/>
      <c r="F557" s="294"/>
      <c r="G557" s="294"/>
      <c r="H557" s="294"/>
      <c r="I557" s="294"/>
      <c r="J557" s="294"/>
      <c r="K557" s="294"/>
    </row>
    <row r="558" spans="1:11" hidden="1" x14ac:dyDescent="0.25">
      <c r="A558" s="294"/>
      <c r="B558" s="294"/>
      <c r="C558" s="294"/>
      <c r="D558" s="294"/>
      <c r="E558" s="294"/>
      <c r="F558" s="294"/>
      <c r="G558" s="294"/>
      <c r="H558" s="294"/>
      <c r="I558" s="294"/>
      <c r="J558" s="294"/>
      <c r="K558" s="294"/>
    </row>
    <row r="559" spans="1:11" hidden="1" x14ac:dyDescent="0.25">
      <c r="A559" s="294"/>
      <c r="B559" s="294"/>
      <c r="C559" s="294"/>
      <c r="D559" s="294"/>
      <c r="E559" s="294"/>
      <c r="F559" s="294"/>
      <c r="G559" s="294"/>
      <c r="H559" s="294"/>
      <c r="I559" s="294"/>
      <c r="J559" s="294"/>
      <c r="K559" s="294"/>
    </row>
    <row r="560" spans="1:11" hidden="1" x14ac:dyDescent="0.25">
      <c r="A560" s="294"/>
      <c r="B560" s="294"/>
      <c r="C560" s="294"/>
      <c r="D560" s="294"/>
      <c r="E560" s="294"/>
      <c r="F560" s="294"/>
      <c r="G560" s="294"/>
      <c r="H560" s="294"/>
      <c r="I560" s="294"/>
      <c r="J560" s="294"/>
      <c r="K560" s="294"/>
    </row>
    <row r="561" spans="1:11" hidden="1" x14ac:dyDescent="0.25">
      <c r="A561" s="294"/>
      <c r="B561" s="294"/>
      <c r="C561" s="294"/>
      <c r="D561" s="294"/>
      <c r="E561" s="294"/>
      <c r="F561" s="294"/>
      <c r="G561" s="294"/>
      <c r="H561" s="294"/>
      <c r="I561" s="294"/>
      <c r="J561" s="294"/>
      <c r="K561" s="294"/>
    </row>
    <row r="562" spans="1:11" hidden="1" x14ac:dyDescent="0.25">
      <c r="A562" s="294"/>
      <c r="B562" s="294"/>
      <c r="C562" s="294"/>
      <c r="D562" s="294"/>
      <c r="E562" s="294"/>
      <c r="F562" s="294"/>
      <c r="G562" s="294"/>
      <c r="H562" s="294"/>
      <c r="I562" s="294"/>
      <c r="J562" s="294"/>
      <c r="K562" s="294"/>
    </row>
    <row r="563" spans="1:11" hidden="1" x14ac:dyDescent="0.25">
      <c r="A563" s="294"/>
      <c r="B563" s="294"/>
      <c r="C563" s="294"/>
      <c r="D563" s="294"/>
      <c r="E563" s="294"/>
      <c r="F563" s="294"/>
      <c r="G563" s="294"/>
      <c r="H563" s="294"/>
      <c r="I563" s="294"/>
      <c r="J563" s="294"/>
      <c r="K563" s="294"/>
    </row>
    <row r="564" spans="1:11" hidden="1" x14ac:dyDescent="0.25">
      <c r="A564" s="294"/>
      <c r="B564" s="294"/>
      <c r="C564" s="294"/>
      <c r="D564" s="294"/>
      <c r="E564" s="294"/>
      <c r="F564" s="294"/>
      <c r="G564" s="294"/>
      <c r="H564" s="294"/>
      <c r="I564" s="294"/>
      <c r="J564" s="294"/>
      <c r="K564" s="294"/>
    </row>
    <row r="565" spans="1:11" hidden="1" x14ac:dyDescent="0.25">
      <c r="A565" s="294"/>
      <c r="B565" s="294"/>
      <c r="C565" s="294"/>
      <c r="D565" s="294"/>
      <c r="E565" s="294"/>
      <c r="F565" s="294"/>
      <c r="G565" s="294"/>
      <c r="H565" s="294"/>
      <c r="I565" s="294"/>
      <c r="J565" s="294"/>
      <c r="K565" s="294"/>
    </row>
    <row r="566" spans="1:11" hidden="1" x14ac:dyDescent="0.25">
      <c r="A566" s="294"/>
      <c r="B566" s="294"/>
      <c r="C566" s="294"/>
      <c r="D566" s="294"/>
      <c r="E566" s="294"/>
      <c r="F566" s="294"/>
      <c r="G566" s="294"/>
      <c r="H566" s="294"/>
      <c r="I566" s="294"/>
      <c r="J566" s="294"/>
      <c r="K566" s="294"/>
    </row>
    <row r="567" spans="1:11" hidden="1" x14ac:dyDescent="0.25">
      <c r="A567" s="294"/>
      <c r="B567" s="294"/>
      <c r="C567" s="294"/>
      <c r="D567" s="294"/>
      <c r="E567" s="294"/>
      <c r="F567" s="294"/>
      <c r="G567" s="294"/>
      <c r="H567" s="294"/>
      <c r="I567" s="294"/>
      <c r="J567" s="294"/>
      <c r="K567" s="294"/>
    </row>
    <row r="568" spans="1:11" hidden="1" x14ac:dyDescent="0.25">
      <c r="A568" s="294"/>
      <c r="B568" s="294"/>
      <c r="C568" s="294"/>
      <c r="D568" s="294"/>
      <c r="E568" s="294"/>
      <c r="F568" s="294"/>
      <c r="G568" s="294"/>
      <c r="H568" s="294"/>
      <c r="I568" s="294"/>
      <c r="J568" s="294"/>
      <c r="K568" s="294"/>
    </row>
    <row r="569" spans="1:11" hidden="1" x14ac:dyDescent="0.25">
      <c r="A569" s="294"/>
      <c r="B569" s="294"/>
      <c r="C569" s="294"/>
      <c r="D569" s="294"/>
      <c r="E569" s="294"/>
      <c r="F569" s="294"/>
      <c r="G569" s="294"/>
      <c r="H569" s="294"/>
      <c r="I569" s="294"/>
      <c r="J569" s="294"/>
      <c r="K569" s="294"/>
    </row>
    <row r="570" spans="1:11" hidden="1" x14ac:dyDescent="0.25">
      <c r="A570" s="294"/>
      <c r="B570" s="294"/>
      <c r="C570" s="294"/>
      <c r="D570" s="294"/>
      <c r="E570" s="294"/>
      <c r="F570" s="294"/>
      <c r="G570" s="294"/>
      <c r="H570" s="294"/>
      <c r="I570" s="294"/>
      <c r="J570" s="294"/>
      <c r="K570" s="294"/>
    </row>
    <row r="571" spans="1:11" hidden="1" x14ac:dyDescent="0.25">
      <c r="A571" s="294"/>
      <c r="B571" s="294"/>
      <c r="C571" s="294"/>
      <c r="D571" s="294"/>
      <c r="E571" s="294"/>
      <c r="F571" s="294"/>
      <c r="G571" s="294"/>
      <c r="H571" s="294"/>
      <c r="I571" s="294"/>
      <c r="J571" s="294"/>
      <c r="K571" s="294"/>
    </row>
    <row r="572" spans="1:11" hidden="1" x14ac:dyDescent="0.25">
      <c r="A572" s="294"/>
      <c r="B572" s="294"/>
      <c r="C572" s="294"/>
      <c r="D572" s="294"/>
      <c r="E572" s="294"/>
      <c r="F572" s="294"/>
      <c r="G572" s="294"/>
      <c r="H572" s="294"/>
      <c r="I572" s="294"/>
      <c r="J572" s="294"/>
      <c r="K572" s="294"/>
    </row>
    <row r="573" spans="1:11" hidden="1" x14ac:dyDescent="0.25">
      <c r="A573" s="294"/>
      <c r="B573" s="294"/>
      <c r="C573" s="294"/>
      <c r="D573" s="294"/>
      <c r="E573" s="294"/>
      <c r="F573" s="294"/>
      <c r="G573" s="294"/>
      <c r="H573" s="294"/>
      <c r="I573" s="294"/>
      <c r="J573" s="294"/>
      <c r="K573" s="294"/>
    </row>
    <row r="574" spans="1:11" hidden="1" x14ac:dyDescent="0.25">
      <c r="A574" s="294"/>
      <c r="B574" s="294"/>
      <c r="C574" s="294"/>
      <c r="D574" s="294"/>
      <c r="E574" s="294"/>
      <c r="F574" s="294"/>
      <c r="G574" s="294"/>
      <c r="H574" s="294"/>
      <c r="I574" s="294"/>
      <c r="J574" s="294"/>
      <c r="K574" s="294"/>
    </row>
    <row r="575" spans="1:11" hidden="1" x14ac:dyDescent="0.25">
      <c r="A575" s="294"/>
      <c r="B575" s="294"/>
      <c r="C575" s="294"/>
      <c r="D575" s="294"/>
      <c r="E575" s="294"/>
      <c r="F575" s="294"/>
      <c r="G575" s="294"/>
      <c r="H575" s="294"/>
      <c r="I575" s="294"/>
      <c r="J575" s="294"/>
      <c r="K575" s="294"/>
    </row>
    <row r="576" spans="1:11" hidden="1" x14ac:dyDescent="0.25">
      <c r="A576" s="294"/>
      <c r="B576" s="294"/>
      <c r="C576" s="294"/>
      <c r="D576" s="294"/>
      <c r="E576" s="294"/>
      <c r="F576" s="294"/>
      <c r="G576" s="294"/>
      <c r="H576" s="294"/>
      <c r="I576" s="294"/>
      <c r="J576" s="294"/>
      <c r="K576" s="294"/>
    </row>
    <row r="577" spans="1:11" hidden="1" x14ac:dyDescent="0.25">
      <c r="A577" s="294"/>
      <c r="B577" s="294"/>
      <c r="C577" s="294"/>
      <c r="D577" s="294"/>
      <c r="E577" s="294"/>
      <c r="F577" s="294"/>
      <c r="G577" s="294"/>
      <c r="H577" s="294"/>
      <c r="I577" s="294"/>
      <c r="J577" s="294"/>
      <c r="K577" s="294"/>
    </row>
    <row r="578" spans="1:11" hidden="1" x14ac:dyDescent="0.25">
      <c r="A578" s="294"/>
      <c r="B578" s="294"/>
      <c r="C578" s="294"/>
      <c r="D578" s="294"/>
      <c r="E578" s="294"/>
      <c r="F578" s="294"/>
      <c r="G578" s="294"/>
      <c r="H578" s="294"/>
      <c r="I578" s="294"/>
      <c r="J578" s="294"/>
      <c r="K578" s="294"/>
    </row>
    <row r="579" spans="1:11" hidden="1" x14ac:dyDescent="0.25">
      <c r="A579" s="294"/>
      <c r="B579" s="294"/>
      <c r="C579" s="294"/>
      <c r="D579" s="294"/>
      <c r="E579" s="294"/>
      <c r="F579" s="294"/>
      <c r="G579" s="294"/>
      <c r="H579" s="294"/>
      <c r="I579" s="294"/>
      <c r="J579" s="294"/>
      <c r="K579" s="294"/>
    </row>
    <row r="580" spans="1:11" hidden="1" x14ac:dyDescent="0.25">
      <c r="A580" s="294"/>
      <c r="B580" s="294"/>
      <c r="C580" s="294"/>
      <c r="D580" s="294"/>
      <c r="E580" s="294"/>
      <c r="F580" s="294"/>
      <c r="G580" s="294"/>
      <c r="H580" s="294"/>
      <c r="I580" s="294"/>
      <c r="J580" s="294"/>
      <c r="K580" s="294"/>
    </row>
    <row r="581" spans="1:11" hidden="1" x14ac:dyDescent="0.25">
      <c r="A581" s="294"/>
      <c r="B581" s="294"/>
      <c r="C581" s="294"/>
      <c r="D581" s="294"/>
      <c r="E581" s="294"/>
      <c r="F581" s="294"/>
      <c r="G581" s="294"/>
      <c r="H581" s="294"/>
      <c r="I581" s="294"/>
      <c r="J581" s="294"/>
      <c r="K581" s="294"/>
    </row>
    <row r="582" spans="1:11" hidden="1" x14ac:dyDescent="0.25">
      <c r="A582" s="294"/>
      <c r="B582" s="294"/>
      <c r="C582" s="294"/>
      <c r="D582" s="294"/>
      <c r="E582" s="294"/>
      <c r="F582" s="294"/>
      <c r="G582" s="294"/>
      <c r="H582" s="294"/>
      <c r="I582" s="294"/>
      <c r="J582" s="294"/>
      <c r="K582" s="294"/>
    </row>
    <row r="583" spans="1:11" hidden="1" x14ac:dyDescent="0.25">
      <c r="A583" s="294"/>
      <c r="B583" s="294"/>
      <c r="C583" s="294"/>
      <c r="D583" s="294"/>
      <c r="E583" s="294"/>
      <c r="F583" s="294"/>
      <c r="G583" s="294"/>
      <c r="H583" s="294"/>
      <c r="I583" s="294"/>
      <c r="J583" s="294"/>
      <c r="K583" s="294"/>
    </row>
    <row r="584" spans="1:11" hidden="1" x14ac:dyDescent="0.25">
      <c r="A584" s="294"/>
      <c r="B584" s="294"/>
      <c r="C584" s="294"/>
      <c r="D584" s="294"/>
      <c r="E584" s="294"/>
      <c r="F584" s="294"/>
      <c r="G584" s="294"/>
      <c r="H584" s="294"/>
      <c r="I584" s="294"/>
      <c r="J584" s="294"/>
      <c r="K584" s="294"/>
    </row>
    <row r="585" spans="1:11" hidden="1" x14ac:dyDescent="0.25">
      <c r="A585" s="294"/>
      <c r="B585" s="294"/>
      <c r="C585" s="294"/>
      <c r="D585" s="294"/>
      <c r="E585" s="294"/>
      <c r="F585" s="294"/>
      <c r="G585" s="294"/>
      <c r="H585" s="294"/>
      <c r="I585" s="294"/>
      <c r="J585" s="294"/>
      <c r="K585" s="294"/>
    </row>
    <row r="586" spans="1:11" hidden="1" x14ac:dyDescent="0.25">
      <c r="A586" s="294"/>
      <c r="B586" s="294"/>
      <c r="C586" s="294"/>
      <c r="D586" s="294"/>
      <c r="E586" s="294"/>
      <c r="F586" s="294"/>
      <c r="G586" s="294"/>
      <c r="H586" s="294"/>
      <c r="I586" s="294"/>
      <c r="J586" s="294"/>
      <c r="K586" s="294"/>
    </row>
    <row r="587" spans="1:11" hidden="1" x14ac:dyDescent="0.25">
      <c r="A587" s="294"/>
      <c r="B587" s="294"/>
      <c r="C587" s="294"/>
      <c r="D587" s="294"/>
      <c r="E587" s="294"/>
      <c r="F587" s="294"/>
      <c r="G587" s="294"/>
      <c r="H587" s="294"/>
      <c r="I587" s="294"/>
      <c r="J587" s="294"/>
      <c r="K587" s="294"/>
    </row>
    <row r="588" spans="1:11" hidden="1" x14ac:dyDescent="0.25">
      <c r="A588" s="294"/>
      <c r="B588" s="294"/>
      <c r="C588" s="294"/>
      <c r="D588" s="294"/>
      <c r="E588" s="294"/>
      <c r="F588" s="294"/>
      <c r="G588" s="294"/>
      <c r="H588" s="294"/>
      <c r="I588" s="294"/>
      <c r="J588" s="294"/>
      <c r="K588" s="294"/>
    </row>
    <row r="589" spans="1:11" hidden="1" x14ac:dyDescent="0.25">
      <c r="A589" s="294"/>
      <c r="B589" s="294"/>
      <c r="C589" s="294"/>
      <c r="D589" s="294"/>
      <c r="E589" s="294"/>
      <c r="F589" s="294"/>
      <c r="G589" s="294"/>
      <c r="H589" s="294"/>
      <c r="I589" s="294"/>
      <c r="J589" s="294"/>
      <c r="K589" s="294"/>
    </row>
    <row r="590" spans="1:11" hidden="1" x14ac:dyDescent="0.25">
      <c r="A590" s="294"/>
      <c r="B590" s="294"/>
      <c r="C590" s="294"/>
      <c r="D590" s="294"/>
      <c r="E590" s="294"/>
      <c r="F590" s="294"/>
      <c r="G590" s="294"/>
      <c r="H590" s="294"/>
      <c r="I590" s="294"/>
      <c r="J590" s="294"/>
      <c r="K590" s="294"/>
    </row>
    <row r="591" spans="1:11" hidden="1" x14ac:dyDescent="0.25">
      <c r="A591" s="294"/>
      <c r="B591" s="294"/>
      <c r="C591" s="294"/>
      <c r="D591" s="294"/>
      <c r="E591" s="294"/>
      <c r="F591" s="294"/>
      <c r="G591" s="294"/>
      <c r="H591" s="294"/>
      <c r="I591" s="294"/>
      <c r="J591" s="294"/>
      <c r="K591" s="294"/>
    </row>
    <row r="592" spans="1:11" hidden="1" x14ac:dyDescent="0.25">
      <c r="A592" s="294"/>
      <c r="B592" s="294"/>
      <c r="C592" s="294"/>
      <c r="D592" s="294"/>
      <c r="E592" s="294"/>
      <c r="F592" s="294"/>
      <c r="G592" s="294"/>
      <c r="H592" s="294"/>
      <c r="I592" s="294"/>
      <c r="J592" s="294"/>
      <c r="K592" s="294"/>
    </row>
    <row r="593" spans="1:11" hidden="1" x14ac:dyDescent="0.25">
      <c r="A593" s="294"/>
      <c r="B593" s="294"/>
      <c r="C593" s="294"/>
      <c r="D593" s="294"/>
      <c r="E593" s="294"/>
      <c r="F593" s="294"/>
      <c r="G593" s="294"/>
      <c r="H593" s="294"/>
      <c r="I593" s="294"/>
      <c r="J593" s="294"/>
      <c r="K593" s="294"/>
    </row>
    <row r="594" spans="1:11" hidden="1" x14ac:dyDescent="0.25">
      <c r="A594" s="294"/>
      <c r="B594" s="294"/>
      <c r="C594" s="294"/>
      <c r="D594" s="294"/>
      <c r="E594" s="294"/>
      <c r="F594" s="294"/>
      <c r="G594" s="294"/>
      <c r="H594" s="294"/>
      <c r="I594" s="294"/>
      <c r="J594" s="294"/>
      <c r="K594" s="294"/>
    </row>
    <row r="595" spans="1:11" hidden="1" x14ac:dyDescent="0.25">
      <c r="A595" s="294"/>
      <c r="B595" s="294"/>
      <c r="C595" s="294"/>
      <c r="D595" s="294"/>
      <c r="E595" s="294"/>
      <c r="F595" s="294"/>
      <c r="G595" s="294"/>
      <c r="H595" s="294"/>
      <c r="I595" s="294"/>
      <c r="J595" s="294"/>
      <c r="K595" s="294"/>
    </row>
    <row r="596" spans="1:11" hidden="1" x14ac:dyDescent="0.25">
      <c r="A596" s="294"/>
      <c r="B596" s="294"/>
      <c r="C596" s="294"/>
      <c r="D596" s="294"/>
      <c r="E596" s="294"/>
      <c r="F596" s="294"/>
      <c r="G596" s="294"/>
      <c r="H596" s="294"/>
      <c r="I596" s="294"/>
      <c r="J596" s="294"/>
      <c r="K596" s="294"/>
    </row>
    <row r="597" spans="1:11" hidden="1" x14ac:dyDescent="0.25">
      <c r="A597" s="294"/>
      <c r="B597" s="294"/>
      <c r="C597" s="294"/>
      <c r="D597" s="294"/>
      <c r="E597" s="294"/>
      <c r="F597" s="294"/>
      <c r="G597" s="294"/>
      <c r="H597" s="294"/>
      <c r="I597" s="294"/>
      <c r="J597" s="294"/>
      <c r="K597" s="294"/>
    </row>
    <row r="598" spans="1:11" hidden="1" x14ac:dyDescent="0.25">
      <c r="A598" s="294"/>
      <c r="B598" s="294"/>
      <c r="C598" s="294"/>
      <c r="D598" s="294"/>
      <c r="E598" s="294"/>
      <c r="F598" s="294"/>
      <c r="G598" s="294"/>
      <c r="H598" s="294"/>
      <c r="I598" s="294"/>
      <c r="J598" s="294"/>
      <c r="K598" s="294"/>
    </row>
    <row r="599" spans="1:11" hidden="1" x14ac:dyDescent="0.25">
      <c r="A599" s="294"/>
      <c r="B599" s="294"/>
      <c r="C599" s="294"/>
      <c r="D599" s="294"/>
      <c r="E599" s="294"/>
      <c r="F599" s="294"/>
      <c r="G599" s="294"/>
      <c r="H599" s="294"/>
      <c r="I599" s="294"/>
      <c r="J599" s="294"/>
      <c r="K599" s="294"/>
    </row>
    <row r="600" spans="1:11" hidden="1" x14ac:dyDescent="0.25">
      <c r="A600" s="294"/>
      <c r="B600" s="294"/>
      <c r="C600" s="294"/>
      <c r="D600" s="294"/>
      <c r="E600" s="294"/>
      <c r="F600" s="294"/>
      <c r="G600" s="294"/>
      <c r="H600" s="294"/>
      <c r="I600" s="294"/>
      <c r="J600" s="294"/>
      <c r="K600" s="294"/>
    </row>
    <row r="601" spans="1:11" hidden="1" x14ac:dyDescent="0.25">
      <c r="A601" s="294"/>
      <c r="B601" s="294"/>
      <c r="C601" s="294"/>
      <c r="D601" s="294"/>
      <c r="E601" s="294"/>
      <c r="F601" s="294"/>
      <c r="G601" s="294"/>
      <c r="H601" s="294"/>
      <c r="I601" s="294"/>
      <c r="J601" s="294"/>
      <c r="K601" s="294"/>
    </row>
    <row r="602" spans="1:11" hidden="1" x14ac:dyDescent="0.25">
      <c r="A602" s="294"/>
      <c r="B602" s="294"/>
      <c r="C602" s="294"/>
      <c r="D602" s="294"/>
      <c r="E602" s="294"/>
      <c r="F602" s="294"/>
      <c r="G602" s="294"/>
      <c r="H602" s="294"/>
      <c r="I602" s="294"/>
      <c r="J602" s="294"/>
      <c r="K602" s="294"/>
    </row>
    <row r="603" spans="1:11" hidden="1" x14ac:dyDescent="0.25">
      <c r="A603" s="294"/>
      <c r="B603" s="294"/>
      <c r="C603" s="294"/>
      <c r="D603" s="294"/>
      <c r="E603" s="294"/>
      <c r="F603" s="294"/>
      <c r="G603" s="294"/>
      <c r="H603" s="294"/>
      <c r="I603" s="294"/>
      <c r="J603" s="294"/>
      <c r="K603" s="294"/>
    </row>
    <row r="604" spans="1:11" hidden="1" x14ac:dyDescent="0.25">
      <c r="A604" s="294"/>
      <c r="B604" s="294"/>
      <c r="C604" s="294"/>
      <c r="D604" s="294"/>
      <c r="E604" s="294"/>
      <c r="F604" s="294"/>
      <c r="G604" s="294"/>
      <c r="H604" s="294"/>
      <c r="I604" s="294"/>
      <c r="J604" s="294"/>
      <c r="K604" s="294"/>
    </row>
    <row r="605" spans="1:11" hidden="1" x14ac:dyDescent="0.25">
      <c r="A605" s="294"/>
      <c r="B605" s="294"/>
      <c r="C605" s="294"/>
      <c r="D605" s="294"/>
      <c r="E605" s="294"/>
      <c r="F605" s="294"/>
      <c r="G605" s="294"/>
      <c r="H605" s="294"/>
      <c r="I605" s="294"/>
      <c r="J605" s="294"/>
      <c r="K605" s="294"/>
    </row>
    <row r="606" spans="1:11" hidden="1" x14ac:dyDescent="0.25">
      <c r="A606" s="294"/>
      <c r="B606" s="294"/>
      <c r="C606" s="294"/>
      <c r="D606" s="294"/>
      <c r="E606" s="294"/>
      <c r="F606" s="294"/>
      <c r="G606" s="294"/>
      <c r="H606" s="294"/>
      <c r="I606" s="294"/>
      <c r="J606" s="294"/>
      <c r="K606" s="294"/>
    </row>
    <row r="607" spans="1:11" hidden="1" x14ac:dyDescent="0.25">
      <c r="A607" s="294"/>
      <c r="B607" s="294"/>
      <c r="C607" s="294"/>
      <c r="D607" s="294"/>
      <c r="E607" s="294"/>
      <c r="F607" s="294"/>
      <c r="G607" s="294"/>
      <c r="H607" s="294"/>
      <c r="I607" s="294"/>
      <c r="J607" s="294"/>
      <c r="K607" s="294"/>
    </row>
    <row r="608" spans="1:11" hidden="1" x14ac:dyDescent="0.25">
      <c r="A608" s="294"/>
      <c r="B608" s="294"/>
      <c r="C608" s="294"/>
      <c r="D608" s="294"/>
      <c r="E608" s="294"/>
      <c r="F608" s="294"/>
      <c r="G608" s="294"/>
      <c r="H608" s="294"/>
      <c r="I608" s="294"/>
      <c r="J608" s="294"/>
      <c r="K608" s="294"/>
    </row>
    <row r="609" spans="1:11" hidden="1" x14ac:dyDescent="0.25">
      <c r="A609" s="294"/>
      <c r="B609" s="294"/>
      <c r="C609" s="294"/>
      <c r="D609" s="294"/>
      <c r="E609" s="294"/>
      <c r="F609" s="294"/>
      <c r="G609" s="294"/>
      <c r="H609" s="294"/>
      <c r="I609" s="294"/>
      <c r="J609" s="294"/>
      <c r="K609" s="294"/>
    </row>
    <row r="610" spans="1:11" hidden="1" x14ac:dyDescent="0.25">
      <c r="A610" s="294"/>
      <c r="B610" s="294"/>
      <c r="C610" s="294"/>
      <c r="D610" s="294"/>
      <c r="E610" s="294"/>
      <c r="F610" s="294"/>
      <c r="G610" s="294"/>
      <c r="H610" s="294"/>
      <c r="I610" s="294"/>
      <c r="J610" s="294"/>
      <c r="K610" s="294"/>
    </row>
    <row r="611" spans="1:11" hidden="1" x14ac:dyDescent="0.25">
      <c r="A611" s="294"/>
      <c r="B611" s="294"/>
      <c r="C611" s="294"/>
      <c r="D611" s="294"/>
      <c r="E611" s="294"/>
      <c r="F611" s="294"/>
      <c r="G611" s="294"/>
      <c r="H611" s="294"/>
      <c r="I611" s="294"/>
      <c r="J611" s="294"/>
      <c r="K611" s="294"/>
    </row>
    <row r="612" spans="1:11" hidden="1" x14ac:dyDescent="0.25">
      <c r="A612" s="294"/>
      <c r="B612" s="294"/>
      <c r="C612" s="294"/>
      <c r="D612" s="294"/>
      <c r="E612" s="294"/>
      <c r="F612" s="294"/>
      <c r="G612" s="294"/>
      <c r="H612" s="294"/>
      <c r="I612" s="294"/>
      <c r="J612" s="294"/>
      <c r="K612" s="294"/>
    </row>
    <row r="613" spans="1:11" hidden="1" x14ac:dyDescent="0.25">
      <c r="A613" s="294"/>
      <c r="B613" s="294"/>
      <c r="C613" s="294"/>
      <c r="D613" s="294"/>
      <c r="E613" s="294"/>
      <c r="F613" s="294"/>
      <c r="G613" s="294"/>
      <c r="H613" s="294"/>
      <c r="I613" s="294"/>
      <c r="J613" s="294"/>
      <c r="K613" s="294"/>
    </row>
    <row r="614" spans="1:11" hidden="1" x14ac:dyDescent="0.25">
      <c r="A614" s="294"/>
      <c r="B614" s="294"/>
      <c r="C614" s="294"/>
      <c r="D614" s="294"/>
      <c r="E614" s="294"/>
      <c r="F614" s="294"/>
      <c r="G614" s="294"/>
      <c r="H614" s="294"/>
      <c r="I614" s="294"/>
      <c r="J614" s="294"/>
      <c r="K614" s="294"/>
    </row>
    <row r="615" spans="1:11" hidden="1" x14ac:dyDescent="0.25">
      <c r="A615" s="294"/>
      <c r="B615" s="294"/>
      <c r="C615" s="294"/>
      <c r="D615" s="294"/>
      <c r="E615" s="294"/>
      <c r="F615" s="294"/>
      <c r="G615" s="294"/>
      <c r="H615" s="294"/>
      <c r="I615" s="294"/>
      <c r="J615" s="294"/>
      <c r="K615" s="294"/>
    </row>
    <row r="616" spans="1:11" hidden="1" x14ac:dyDescent="0.25">
      <c r="A616" s="294"/>
      <c r="B616" s="294"/>
      <c r="C616" s="294"/>
      <c r="D616" s="294"/>
      <c r="E616" s="294"/>
      <c r="F616" s="294"/>
      <c r="G616" s="294"/>
      <c r="H616" s="294"/>
      <c r="I616" s="294"/>
      <c r="J616" s="294"/>
      <c r="K616" s="294"/>
    </row>
    <row r="617" spans="1:11" hidden="1" x14ac:dyDescent="0.25">
      <c r="A617" s="294"/>
      <c r="B617" s="294"/>
      <c r="C617" s="294"/>
      <c r="D617" s="294"/>
      <c r="E617" s="294"/>
      <c r="F617" s="294"/>
      <c r="G617" s="294"/>
      <c r="H617" s="294"/>
      <c r="I617" s="294"/>
      <c r="J617" s="294"/>
      <c r="K617" s="294"/>
    </row>
    <row r="618" spans="1:11" hidden="1" x14ac:dyDescent="0.25">
      <c r="A618" s="294"/>
      <c r="B618" s="294"/>
      <c r="C618" s="294"/>
      <c r="D618" s="294"/>
      <c r="E618" s="294"/>
      <c r="F618" s="294"/>
      <c r="G618" s="294"/>
      <c r="H618" s="294"/>
      <c r="I618" s="294"/>
      <c r="J618" s="294"/>
      <c r="K618" s="294"/>
    </row>
    <row r="619" spans="1:11" hidden="1" x14ac:dyDescent="0.25">
      <c r="A619" s="294"/>
      <c r="B619" s="294"/>
      <c r="C619" s="294"/>
      <c r="D619" s="294"/>
      <c r="E619" s="294"/>
      <c r="F619" s="294"/>
      <c r="G619" s="294"/>
      <c r="H619" s="294"/>
      <c r="I619" s="294"/>
      <c r="J619" s="294"/>
      <c r="K619" s="294"/>
    </row>
    <row r="620" spans="1:11" hidden="1" x14ac:dyDescent="0.25">
      <c r="A620" s="294"/>
      <c r="B620" s="294"/>
      <c r="C620" s="294"/>
      <c r="D620" s="294"/>
      <c r="E620" s="294"/>
      <c r="F620" s="294"/>
      <c r="G620" s="294"/>
      <c r="H620" s="294"/>
      <c r="I620" s="294"/>
      <c r="J620" s="294"/>
      <c r="K620" s="294"/>
    </row>
    <row r="621" spans="1:11" hidden="1" x14ac:dyDescent="0.25">
      <c r="A621" s="294"/>
      <c r="B621" s="294"/>
      <c r="C621" s="294"/>
      <c r="D621" s="294"/>
      <c r="E621" s="294"/>
      <c r="F621" s="294"/>
      <c r="G621" s="294"/>
      <c r="H621" s="294"/>
      <c r="I621" s="294"/>
      <c r="J621" s="294"/>
      <c r="K621" s="294"/>
    </row>
    <row r="622" spans="1:11" hidden="1" x14ac:dyDescent="0.25">
      <c r="A622" s="294"/>
      <c r="B622" s="294"/>
      <c r="C622" s="294"/>
      <c r="D622" s="294"/>
      <c r="E622" s="294"/>
      <c r="F622" s="294"/>
      <c r="G622" s="294"/>
      <c r="H622" s="294"/>
      <c r="I622" s="294"/>
      <c r="J622" s="294"/>
      <c r="K622" s="294"/>
    </row>
    <row r="623" spans="1:11" hidden="1" x14ac:dyDescent="0.25">
      <c r="A623" s="294"/>
      <c r="B623" s="294"/>
      <c r="C623" s="294"/>
      <c r="D623" s="294"/>
      <c r="E623" s="294"/>
      <c r="F623" s="294"/>
      <c r="G623" s="294"/>
      <c r="H623" s="294"/>
      <c r="I623" s="294"/>
      <c r="J623" s="294"/>
      <c r="K623" s="294"/>
    </row>
    <row r="624" spans="1:11" hidden="1" x14ac:dyDescent="0.25">
      <c r="A624" s="294"/>
      <c r="B624" s="294"/>
      <c r="C624" s="294"/>
      <c r="D624" s="294"/>
      <c r="E624" s="294"/>
      <c r="F624" s="294"/>
      <c r="G624" s="294"/>
      <c r="H624" s="294"/>
      <c r="I624" s="294"/>
      <c r="J624" s="294"/>
      <c r="K624" s="294"/>
    </row>
    <row r="625" spans="1:11" hidden="1" x14ac:dyDescent="0.25">
      <c r="A625" s="294"/>
      <c r="B625" s="294"/>
      <c r="C625" s="294"/>
      <c r="D625" s="294"/>
      <c r="E625" s="294"/>
      <c r="F625" s="294"/>
      <c r="G625" s="294"/>
      <c r="H625" s="294"/>
      <c r="I625" s="294"/>
      <c r="J625" s="294"/>
      <c r="K625" s="294"/>
    </row>
    <row r="626" spans="1:11" hidden="1" x14ac:dyDescent="0.25">
      <c r="A626" s="294"/>
      <c r="B626" s="294"/>
      <c r="C626" s="294"/>
      <c r="D626" s="294"/>
      <c r="E626" s="294"/>
      <c r="F626" s="294"/>
      <c r="G626" s="294"/>
      <c r="H626" s="294"/>
      <c r="I626" s="294"/>
      <c r="J626" s="294"/>
      <c r="K626" s="294"/>
    </row>
    <row r="627" spans="1:11" hidden="1" x14ac:dyDescent="0.25">
      <c r="A627" s="294"/>
      <c r="B627" s="294"/>
      <c r="C627" s="294"/>
      <c r="D627" s="294"/>
      <c r="E627" s="294"/>
      <c r="F627" s="294"/>
      <c r="G627" s="294"/>
      <c r="H627" s="294"/>
      <c r="I627" s="294"/>
      <c r="J627" s="294"/>
      <c r="K627" s="294"/>
    </row>
    <row r="628" spans="1:11" hidden="1" x14ac:dyDescent="0.25">
      <c r="A628" s="294"/>
      <c r="B628" s="294"/>
      <c r="C628" s="294"/>
      <c r="D628" s="294"/>
      <c r="E628" s="294"/>
      <c r="F628" s="294"/>
      <c r="G628" s="294"/>
      <c r="H628" s="294"/>
      <c r="I628" s="294"/>
      <c r="J628" s="294"/>
      <c r="K628" s="294"/>
    </row>
    <row r="629" spans="1:11" hidden="1" x14ac:dyDescent="0.25">
      <c r="A629" s="294"/>
      <c r="B629" s="294"/>
      <c r="C629" s="294"/>
      <c r="D629" s="294"/>
      <c r="E629" s="294"/>
      <c r="F629" s="294"/>
      <c r="G629" s="294"/>
      <c r="H629" s="294"/>
      <c r="I629" s="294"/>
      <c r="J629" s="294"/>
      <c r="K629" s="294"/>
    </row>
    <row r="630" spans="1:11" hidden="1" x14ac:dyDescent="0.25">
      <c r="A630" s="294"/>
      <c r="B630" s="294"/>
      <c r="C630" s="294"/>
      <c r="D630" s="294"/>
      <c r="E630" s="294"/>
      <c r="F630" s="294"/>
      <c r="G630" s="294"/>
      <c r="H630" s="294"/>
      <c r="I630" s="294"/>
      <c r="J630" s="294"/>
      <c r="K630" s="294"/>
    </row>
    <row r="631" spans="1:11" hidden="1" x14ac:dyDescent="0.25">
      <c r="A631" s="294"/>
      <c r="B631" s="294"/>
      <c r="C631" s="294"/>
      <c r="D631" s="294"/>
      <c r="E631" s="294"/>
      <c r="F631" s="294"/>
      <c r="G631" s="294"/>
      <c r="H631" s="294"/>
      <c r="I631" s="294"/>
      <c r="J631" s="294"/>
      <c r="K631" s="294"/>
    </row>
    <row r="632" spans="1:11" hidden="1" x14ac:dyDescent="0.25">
      <c r="A632" s="294"/>
      <c r="B632" s="294"/>
      <c r="C632" s="294"/>
      <c r="D632" s="294"/>
      <c r="E632" s="294"/>
      <c r="F632" s="294"/>
      <c r="G632" s="294"/>
      <c r="H632" s="294"/>
      <c r="I632" s="294"/>
      <c r="J632" s="294"/>
      <c r="K632" s="294"/>
    </row>
    <row r="633" spans="1:11" hidden="1" x14ac:dyDescent="0.25">
      <c r="A633" s="294"/>
      <c r="B633" s="294"/>
      <c r="C633" s="294"/>
      <c r="D633" s="294"/>
      <c r="E633" s="294"/>
      <c r="F633" s="294"/>
      <c r="G633" s="294"/>
      <c r="H633" s="294"/>
      <c r="I633" s="294"/>
      <c r="J633" s="294"/>
      <c r="K633" s="294"/>
    </row>
    <row r="634" spans="1:11" hidden="1" x14ac:dyDescent="0.25">
      <c r="A634" s="294"/>
      <c r="B634" s="294"/>
      <c r="C634" s="294"/>
      <c r="D634" s="294"/>
      <c r="E634" s="294"/>
      <c r="F634" s="294"/>
      <c r="G634" s="294"/>
      <c r="H634" s="294"/>
      <c r="I634" s="294"/>
      <c r="J634" s="294"/>
      <c r="K634" s="294"/>
    </row>
    <row r="635" spans="1:11" hidden="1" x14ac:dyDescent="0.25">
      <c r="A635" s="294"/>
      <c r="B635" s="294"/>
      <c r="C635" s="294"/>
      <c r="D635" s="294"/>
      <c r="E635" s="294"/>
      <c r="F635" s="294"/>
      <c r="G635" s="294"/>
      <c r="H635" s="294"/>
      <c r="I635" s="294"/>
      <c r="J635" s="294"/>
      <c r="K635" s="294"/>
    </row>
    <row r="636" spans="1:11" hidden="1" x14ac:dyDescent="0.25">
      <c r="A636" s="294"/>
      <c r="B636" s="294"/>
      <c r="C636" s="294"/>
      <c r="D636" s="294"/>
      <c r="E636" s="294"/>
      <c r="F636" s="294"/>
      <c r="G636" s="294"/>
      <c r="H636" s="294"/>
      <c r="I636" s="294"/>
      <c r="J636" s="294"/>
      <c r="K636" s="294"/>
    </row>
    <row r="637" spans="1:11" hidden="1" x14ac:dyDescent="0.25">
      <c r="A637" s="294"/>
      <c r="B637" s="294"/>
      <c r="C637" s="294"/>
      <c r="D637" s="294"/>
      <c r="E637" s="294"/>
      <c r="F637" s="294"/>
      <c r="G637" s="294"/>
      <c r="H637" s="294"/>
      <c r="I637" s="294"/>
      <c r="J637" s="294"/>
      <c r="K637" s="294"/>
    </row>
    <row r="638" spans="1:11" hidden="1" x14ac:dyDescent="0.25">
      <c r="A638" s="294"/>
      <c r="B638" s="294"/>
      <c r="C638" s="294"/>
      <c r="D638" s="294"/>
      <c r="E638" s="294"/>
      <c r="F638" s="294"/>
      <c r="G638" s="294"/>
      <c r="H638" s="294"/>
      <c r="I638" s="294"/>
      <c r="J638" s="294"/>
      <c r="K638" s="294"/>
    </row>
    <row r="639" spans="1:11" hidden="1" x14ac:dyDescent="0.25">
      <c r="A639" s="294"/>
      <c r="B639" s="294"/>
      <c r="C639" s="294"/>
      <c r="D639" s="294"/>
      <c r="E639" s="294"/>
      <c r="F639" s="294"/>
      <c r="G639" s="294"/>
      <c r="H639" s="294"/>
      <c r="I639" s="294"/>
      <c r="J639" s="294"/>
      <c r="K639" s="294"/>
    </row>
    <row r="640" spans="1:11" hidden="1" x14ac:dyDescent="0.25">
      <c r="A640" s="294"/>
      <c r="B640" s="294"/>
      <c r="C640" s="294"/>
      <c r="D640" s="294"/>
      <c r="E640" s="294"/>
      <c r="F640" s="294"/>
      <c r="G640" s="294"/>
      <c r="H640" s="294"/>
      <c r="I640" s="294"/>
      <c r="J640" s="294"/>
      <c r="K640" s="294"/>
    </row>
    <row r="641" spans="1:11" hidden="1" x14ac:dyDescent="0.25">
      <c r="A641" s="294"/>
      <c r="B641" s="294"/>
      <c r="C641" s="294"/>
      <c r="D641" s="294"/>
      <c r="E641" s="294"/>
      <c r="F641" s="294"/>
      <c r="G641" s="294"/>
      <c r="H641" s="294"/>
      <c r="I641" s="294"/>
      <c r="J641" s="294"/>
      <c r="K641" s="294"/>
    </row>
    <row r="642" spans="1:11" hidden="1" x14ac:dyDescent="0.25">
      <c r="A642" s="294"/>
      <c r="B642" s="294"/>
      <c r="C642" s="294"/>
      <c r="D642" s="294"/>
      <c r="E642" s="294"/>
      <c r="F642" s="294"/>
      <c r="G642" s="294"/>
      <c r="H642" s="294"/>
      <c r="I642" s="294"/>
      <c r="J642" s="294"/>
      <c r="K642" s="294"/>
    </row>
    <row r="643" spans="1:11" hidden="1" x14ac:dyDescent="0.25">
      <c r="A643" s="294"/>
      <c r="B643" s="294"/>
      <c r="C643" s="294"/>
      <c r="D643" s="294"/>
      <c r="E643" s="294"/>
      <c r="F643" s="294"/>
      <c r="G643" s="294"/>
      <c r="H643" s="294"/>
      <c r="I643" s="294"/>
      <c r="J643" s="294"/>
      <c r="K643" s="294"/>
    </row>
    <row r="644" spans="1:11" hidden="1" x14ac:dyDescent="0.25">
      <c r="A644" s="294"/>
      <c r="B644" s="294"/>
      <c r="C644" s="294"/>
      <c r="D644" s="294"/>
      <c r="E644" s="294"/>
      <c r="F644" s="294"/>
      <c r="G644" s="294"/>
      <c r="H644" s="294"/>
      <c r="I644" s="294"/>
      <c r="J644" s="294"/>
      <c r="K644" s="294"/>
    </row>
    <row r="645" spans="1:11" hidden="1" x14ac:dyDescent="0.25">
      <c r="A645" s="294"/>
      <c r="B645" s="294"/>
      <c r="C645" s="294"/>
      <c r="D645" s="294"/>
      <c r="E645" s="294"/>
      <c r="F645" s="294"/>
      <c r="G645" s="294"/>
      <c r="H645" s="294"/>
      <c r="I645" s="294"/>
      <c r="J645" s="294"/>
      <c r="K645" s="294"/>
    </row>
    <row r="646" spans="1:11" hidden="1" x14ac:dyDescent="0.25">
      <c r="A646" s="294"/>
      <c r="B646" s="294"/>
      <c r="C646" s="294"/>
      <c r="D646" s="294"/>
      <c r="E646" s="294"/>
      <c r="F646" s="294"/>
      <c r="G646" s="294"/>
      <c r="H646" s="294"/>
      <c r="I646" s="294"/>
      <c r="J646" s="294"/>
      <c r="K646" s="294"/>
    </row>
    <row r="647" spans="1:11" hidden="1" x14ac:dyDescent="0.25">
      <c r="A647" s="294"/>
      <c r="B647" s="294"/>
      <c r="C647" s="294"/>
      <c r="D647" s="294"/>
      <c r="E647" s="294"/>
      <c r="F647" s="294"/>
      <c r="G647" s="294"/>
      <c r="H647" s="294"/>
      <c r="I647" s="294"/>
      <c r="J647" s="294"/>
      <c r="K647" s="294"/>
    </row>
    <row r="648" spans="1:11" hidden="1" x14ac:dyDescent="0.25">
      <c r="A648" s="294"/>
      <c r="B648" s="294"/>
      <c r="C648" s="294"/>
      <c r="D648" s="294"/>
      <c r="E648" s="294"/>
      <c r="F648" s="294"/>
      <c r="G648" s="294"/>
      <c r="H648" s="294"/>
      <c r="I648" s="294"/>
      <c r="J648" s="294"/>
      <c r="K648" s="294"/>
    </row>
    <row r="649" spans="1:11" hidden="1" x14ac:dyDescent="0.25">
      <c r="A649" s="294"/>
      <c r="B649" s="294"/>
      <c r="C649" s="294"/>
      <c r="D649" s="294"/>
      <c r="E649" s="294"/>
      <c r="F649" s="294"/>
      <c r="G649" s="294"/>
      <c r="H649" s="294"/>
      <c r="I649" s="294"/>
      <c r="J649" s="294"/>
      <c r="K649" s="294"/>
    </row>
    <row r="650" spans="1:11" hidden="1" x14ac:dyDescent="0.25">
      <c r="A650" s="294"/>
      <c r="B650" s="294"/>
      <c r="C650" s="294"/>
      <c r="D650" s="294"/>
      <c r="E650" s="294"/>
      <c r="F650" s="294"/>
      <c r="G650" s="294"/>
      <c r="H650" s="294"/>
      <c r="I650" s="294"/>
      <c r="J650" s="294"/>
      <c r="K650" s="294"/>
    </row>
    <row r="651" spans="1:11" hidden="1" x14ac:dyDescent="0.25">
      <c r="A651" s="294"/>
      <c r="B651" s="294"/>
      <c r="C651" s="294"/>
      <c r="D651" s="294"/>
      <c r="E651" s="294"/>
      <c r="F651" s="294"/>
      <c r="G651" s="294"/>
      <c r="H651" s="294"/>
      <c r="I651" s="294"/>
      <c r="J651" s="294"/>
      <c r="K651" s="294"/>
    </row>
    <row r="652" spans="1:11" hidden="1" x14ac:dyDescent="0.25">
      <c r="A652" s="294"/>
      <c r="B652" s="294"/>
      <c r="C652" s="294"/>
      <c r="D652" s="294"/>
      <c r="E652" s="294"/>
      <c r="F652" s="294"/>
      <c r="G652" s="294"/>
      <c r="H652" s="294"/>
      <c r="I652" s="294"/>
      <c r="J652" s="294"/>
      <c r="K652" s="294"/>
    </row>
    <row r="653" spans="1:11" hidden="1" x14ac:dyDescent="0.25">
      <c r="A653" s="294"/>
      <c r="B653" s="294"/>
      <c r="C653" s="294"/>
      <c r="D653" s="294"/>
      <c r="E653" s="294"/>
      <c r="F653" s="294"/>
      <c r="G653" s="294"/>
      <c r="H653" s="294"/>
      <c r="I653" s="294"/>
      <c r="J653" s="294"/>
      <c r="K653" s="294"/>
    </row>
    <row r="654" spans="1:11" hidden="1" x14ac:dyDescent="0.25">
      <c r="A654" s="294"/>
      <c r="B654" s="294"/>
      <c r="C654" s="294"/>
      <c r="D654" s="294"/>
      <c r="E654" s="294"/>
      <c r="F654" s="294"/>
      <c r="G654" s="294"/>
      <c r="H654" s="294"/>
      <c r="I654" s="294"/>
      <c r="J654" s="294"/>
      <c r="K654" s="294"/>
    </row>
    <row r="655" spans="1:11" hidden="1" x14ac:dyDescent="0.25">
      <c r="A655" s="294"/>
      <c r="B655" s="294"/>
      <c r="C655" s="294"/>
      <c r="D655" s="294"/>
      <c r="E655" s="294"/>
      <c r="F655" s="294"/>
      <c r="G655" s="294"/>
      <c r="H655" s="294"/>
      <c r="I655" s="294"/>
      <c r="J655" s="294"/>
      <c r="K655" s="294"/>
    </row>
    <row r="656" spans="1:11" hidden="1" x14ac:dyDescent="0.25">
      <c r="A656" s="294"/>
      <c r="B656" s="294"/>
      <c r="C656" s="294"/>
      <c r="D656" s="294"/>
      <c r="E656" s="294"/>
      <c r="F656" s="294"/>
      <c r="G656" s="294"/>
      <c r="H656" s="294"/>
      <c r="I656" s="294"/>
      <c r="J656" s="294"/>
      <c r="K656" s="294"/>
    </row>
    <row r="657" spans="1:11" hidden="1" x14ac:dyDescent="0.25">
      <c r="A657" s="294"/>
      <c r="B657" s="294"/>
      <c r="C657" s="294"/>
      <c r="D657" s="294"/>
      <c r="E657" s="294"/>
      <c r="F657" s="294"/>
      <c r="G657" s="294"/>
      <c r="H657" s="294"/>
      <c r="I657" s="294"/>
      <c r="J657" s="294"/>
      <c r="K657" s="294"/>
    </row>
    <row r="658" spans="1:11" hidden="1" x14ac:dyDescent="0.25">
      <c r="A658" s="294"/>
      <c r="B658" s="294"/>
      <c r="C658" s="294"/>
      <c r="D658" s="294"/>
      <c r="E658" s="294"/>
      <c r="F658" s="294"/>
      <c r="G658" s="294"/>
      <c r="H658" s="294"/>
      <c r="I658" s="294"/>
      <c r="J658" s="294"/>
      <c r="K658" s="294"/>
    </row>
    <row r="659" spans="1:11" hidden="1" x14ac:dyDescent="0.25">
      <c r="A659" s="294"/>
      <c r="B659" s="294"/>
      <c r="C659" s="294"/>
      <c r="D659" s="294"/>
      <c r="E659" s="294"/>
      <c r="F659" s="294"/>
      <c r="G659" s="294"/>
      <c r="H659" s="294"/>
      <c r="I659" s="294"/>
      <c r="J659" s="294"/>
      <c r="K659" s="294"/>
    </row>
    <row r="660" spans="1:11" hidden="1" x14ac:dyDescent="0.25">
      <c r="A660" s="294"/>
      <c r="B660" s="294"/>
      <c r="C660" s="294"/>
      <c r="D660" s="294"/>
      <c r="E660" s="294"/>
      <c r="F660" s="294"/>
      <c r="G660" s="294"/>
      <c r="H660" s="294"/>
      <c r="I660" s="294"/>
      <c r="J660" s="294"/>
      <c r="K660" s="294"/>
    </row>
    <row r="661" spans="1:11" hidden="1" x14ac:dyDescent="0.25">
      <c r="A661" s="294"/>
      <c r="B661" s="294"/>
      <c r="C661" s="294"/>
      <c r="D661" s="294"/>
      <c r="E661" s="294"/>
      <c r="F661" s="294"/>
      <c r="G661" s="294"/>
      <c r="H661" s="294"/>
      <c r="I661" s="294"/>
      <c r="J661" s="294"/>
      <c r="K661" s="294"/>
    </row>
    <row r="662" spans="1:11" hidden="1" x14ac:dyDescent="0.25">
      <c r="A662" s="294"/>
      <c r="B662" s="294"/>
      <c r="C662" s="294"/>
      <c r="D662" s="294"/>
      <c r="E662" s="294"/>
      <c r="F662" s="294"/>
      <c r="G662" s="294"/>
      <c r="H662" s="294"/>
      <c r="I662" s="294"/>
      <c r="J662" s="294"/>
      <c r="K662" s="294"/>
    </row>
    <row r="663" spans="1:11" hidden="1" x14ac:dyDescent="0.25">
      <c r="A663" s="294"/>
      <c r="B663" s="294"/>
      <c r="C663" s="294"/>
      <c r="D663" s="294"/>
      <c r="E663" s="294"/>
      <c r="F663" s="294"/>
      <c r="G663" s="294"/>
      <c r="H663" s="294"/>
      <c r="I663" s="294"/>
      <c r="J663" s="294"/>
      <c r="K663" s="294"/>
    </row>
    <row r="664" spans="1:11" hidden="1" x14ac:dyDescent="0.25">
      <c r="A664" s="294"/>
      <c r="B664" s="294"/>
      <c r="C664" s="294"/>
      <c r="D664" s="294"/>
      <c r="E664" s="294"/>
      <c r="F664" s="294"/>
      <c r="G664" s="294"/>
      <c r="H664" s="294"/>
      <c r="I664" s="294"/>
      <c r="J664" s="294"/>
      <c r="K664" s="294"/>
    </row>
    <row r="665" spans="1:11" hidden="1" x14ac:dyDescent="0.25">
      <c r="A665" s="294"/>
      <c r="B665" s="294"/>
      <c r="C665" s="294"/>
      <c r="D665" s="294"/>
      <c r="E665" s="294"/>
      <c r="F665" s="294"/>
      <c r="G665" s="294"/>
      <c r="H665" s="294"/>
      <c r="I665" s="294"/>
      <c r="J665" s="294"/>
      <c r="K665" s="294"/>
    </row>
    <row r="666" spans="1:11" hidden="1" x14ac:dyDescent="0.25">
      <c r="A666" s="294"/>
      <c r="B666" s="294"/>
      <c r="C666" s="294"/>
      <c r="D666" s="294"/>
      <c r="E666" s="294"/>
      <c r="F666" s="294"/>
      <c r="G666" s="294"/>
      <c r="H666" s="294"/>
      <c r="I666" s="294"/>
      <c r="J666" s="294"/>
      <c r="K666" s="294"/>
    </row>
    <row r="667" spans="1:11" hidden="1" x14ac:dyDescent="0.25">
      <c r="A667" s="294"/>
      <c r="B667" s="294"/>
      <c r="C667" s="294"/>
      <c r="D667" s="294"/>
      <c r="E667" s="294"/>
      <c r="F667" s="294"/>
      <c r="G667" s="294"/>
      <c r="H667" s="294"/>
      <c r="I667" s="294"/>
      <c r="J667" s="294"/>
      <c r="K667" s="294"/>
    </row>
    <row r="668" spans="1:11" hidden="1" x14ac:dyDescent="0.25">
      <c r="A668" s="294"/>
      <c r="B668" s="294"/>
      <c r="C668" s="294"/>
      <c r="D668" s="294"/>
      <c r="E668" s="294"/>
      <c r="F668" s="294"/>
      <c r="G668" s="294"/>
      <c r="H668" s="294"/>
      <c r="I668" s="294"/>
      <c r="J668" s="294"/>
      <c r="K668" s="294"/>
    </row>
    <row r="669" spans="1:11" hidden="1" x14ac:dyDescent="0.25">
      <c r="A669" s="294"/>
      <c r="B669" s="294"/>
      <c r="C669" s="294"/>
      <c r="D669" s="294"/>
      <c r="E669" s="294"/>
      <c r="F669" s="294"/>
      <c r="G669" s="294"/>
      <c r="H669" s="294"/>
      <c r="I669" s="294"/>
      <c r="J669" s="294"/>
      <c r="K669" s="294"/>
    </row>
    <row r="670" spans="1:11" hidden="1" x14ac:dyDescent="0.25">
      <c r="A670" s="294"/>
      <c r="B670" s="294"/>
      <c r="C670" s="294"/>
      <c r="D670" s="294"/>
      <c r="E670" s="294"/>
      <c r="F670" s="294"/>
      <c r="G670" s="294"/>
      <c r="H670" s="294"/>
      <c r="I670" s="294"/>
      <c r="J670" s="294"/>
      <c r="K670" s="294"/>
    </row>
    <row r="671" spans="1:11" hidden="1" x14ac:dyDescent="0.25">
      <c r="A671" s="294"/>
      <c r="B671" s="294"/>
      <c r="C671" s="294"/>
      <c r="D671" s="294"/>
      <c r="E671" s="294"/>
      <c r="F671" s="294"/>
      <c r="G671" s="294"/>
      <c r="H671" s="294"/>
      <c r="I671" s="294"/>
      <c r="J671" s="294"/>
      <c r="K671" s="294"/>
    </row>
    <row r="672" spans="1:11" hidden="1" x14ac:dyDescent="0.25">
      <c r="A672" s="294"/>
      <c r="B672" s="294"/>
      <c r="C672" s="294"/>
      <c r="D672" s="294"/>
      <c r="E672" s="294"/>
      <c r="F672" s="294"/>
      <c r="G672" s="294"/>
      <c r="H672" s="294"/>
      <c r="I672" s="294"/>
      <c r="J672" s="294"/>
      <c r="K672" s="294"/>
    </row>
    <row r="673" spans="1:11" hidden="1" x14ac:dyDescent="0.25">
      <c r="A673" s="294"/>
      <c r="B673" s="294"/>
      <c r="C673" s="294"/>
      <c r="D673" s="294"/>
      <c r="E673" s="294"/>
      <c r="F673" s="294"/>
      <c r="G673" s="294"/>
      <c r="H673" s="294"/>
      <c r="I673" s="294"/>
      <c r="J673" s="294"/>
      <c r="K673" s="294"/>
    </row>
    <row r="674" spans="1:11" hidden="1" x14ac:dyDescent="0.25">
      <c r="A674" s="294"/>
      <c r="B674" s="294"/>
      <c r="C674" s="294"/>
      <c r="D674" s="294"/>
      <c r="E674" s="294"/>
      <c r="F674" s="294"/>
      <c r="G674" s="294"/>
      <c r="H674" s="294"/>
      <c r="I674" s="294"/>
      <c r="J674" s="294"/>
      <c r="K674" s="294"/>
    </row>
    <row r="675" spans="1:11" hidden="1" x14ac:dyDescent="0.25">
      <c r="A675" s="294"/>
      <c r="B675" s="294"/>
      <c r="C675" s="294"/>
      <c r="D675" s="294"/>
      <c r="E675" s="294"/>
      <c r="F675" s="294"/>
      <c r="G675" s="294"/>
      <c r="H675" s="294"/>
      <c r="I675" s="294"/>
      <c r="J675" s="294"/>
      <c r="K675" s="294"/>
    </row>
    <row r="676" spans="1:11" hidden="1" x14ac:dyDescent="0.25">
      <c r="A676" s="294"/>
      <c r="B676" s="294"/>
      <c r="C676" s="294"/>
      <c r="D676" s="294"/>
      <c r="E676" s="294"/>
      <c r="F676" s="294"/>
      <c r="G676" s="294"/>
      <c r="H676" s="294"/>
      <c r="I676" s="294"/>
      <c r="J676" s="294"/>
      <c r="K676" s="294"/>
    </row>
    <row r="677" spans="1:11" hidden="1" x14ac:dyDescent="0.25">
      <c r="A677" s="294"/>
      <c r="B677" s="294"/>
      <c r="C677" s="294"/>
      <c r="D677" s="294"/>
      <c r="E677" s="294"/>
      <c r="F677" s="294"/>
      <c r="G677" s="294"/>
      <c r="H677" s="294"/>
      <c r="I677" s="294"/>
      <c r="J677" s="294"/>
      <c r="K677" s="294"/>
    </row>
    <row r="678" spans="1:11" hidden="1" x14ac:dyDescent="0.25">
      <c r="A678" s="294"/>
      <c r="B678" s="294"/>
      <c r="C678" s="294"/>
      <c r="D678" s="294"/>
      <c r="E678" s="294"/>
      <c r="F678" s="294"/>
      <c r="G678" s="294"/>
      <c r="H678" s="294"/>
      <c r="I678" s="294"/>
      <c r="J678" s="294"/>
      <c r="K678" s="294"/>
    </row>
    <row r="679" spans="1:11" hidden="1" x14ac:dyDescent="0.25">
      <c r="A679" s="294"/>
      <c r="B679" s="294"/>
      <c r="C679" s="294"/>
      <c r="D679" s="294"/>
      <c r="E679" s="294"/>
      <c r="F679" s="294"/>
      <c r="G679" s="294"/>
      <c r="H679" s="294"/>
      <c r="I679" s="294"/>
      <c r="J679" s="294"/>
      <c r="K679" s="294"/>
    </row>
    <row r="680" spans="1:11" hidden="1" x14ac:dyDescent="0.25">
      <c r="A680" s="294"/>
      <c r="B680" s="294"/>
      <c r="C680" s="294"/>
      <c r="D680" s="294"/>
      <c r="E680" s="294"/>
      <c r="F680" s="294"/>
      <c r="G680" s="294"/>
      <c r="H680" s="294"/>
      <c r="I680" s="294"/>
      <c r="J680" s="294"/>
      <c r="K680" s="294"/>
    </row>
    <row r="681" spans="1:11" hidden="1" x14ac:dyDescent="0.25">
      <c r="A681" s="294"/>
      <c r="B681" s="294"/>
      <c r="C681" s="294"/>
      <c r="D681" s="294"/>
      <c r="E681" s="294"/>
      <c r="F681" s="294"/>
      <c r="G681" s="294"/>
      <c r="H681" s="294"/>
      <c r="I681" s="294"/>
      <c r="J681" s="294"/>
      <c r="K681" s="294"/>
    </row>
    <row r="682" spans="1:11" hidden="1" x14ac:dyDescent="0.25">
      <c r="A682" s="294"/>
      <c r="B682" s="294"/>
      <c r="C682" s="294"/>
      <c r="D682" s="294"/>
      <c r="E682" s="294"/>
      <c r="F682" s="294"/>
      <c r="G682" s="294"/>
      <c r="H682" s="294"/>
      <c r="I682" s="294"/>
      <c r="J682" s="294"/>
      <c r="K682" s="294"/>
    </row>
    <row r="683" spans="1:11" hidden="1" x14ac:dyDescent="0.25">
      <c r="A683" s="294"/>
      <c r="B683" s="294"/>
      <c r="C683" s="294"/>
      <c r="D683" s="294"/>
      <c r="E683" s="294"/>
      <c r="F683" s="294"/>
      <c r="G683" s="294"/>
      <c r="H683" s="294"/>
      <c r="I683" s="294"/>
      <c r="J683" s="294"/>
      <c r="K683" s="294"/>
    </row>
    <row r="684" spans="1:11" hidden="1" x14ac:dyDescent="0.25">
      <c r="A684" s="294"/>
      <c r="B684" s="294"/>
      <c r="C684" s="294"/>
      <c r="D684" s="294"/>
      <c r="E684" s="294"/>
      <c r="F684" s="294"/>
      <c r="G684" s="294"/>
      <c r="H684" s="294"/>
      <c r="I684" s="294"/>
      <c r="J684" s="294"/>
      <c r="K684" s="294"/>
    </row>
    <row r="685" spans="1:11" hidden="1" x14ac:dyDescent="0.25">
      <c r="A685" s="294"/>
      <c r="B685" s="294"/>
      <c r="C685" s="294"/>
      <c r="D685" s="294"/>
      <c r="E685" s="294"/>
      <c r="F685" s="294"/>
      <c r="G685" s="294"/>
      <c r="H685" s="294"/>
      <c r="I685" s="294"/>
      <c r="J685" s="294"/>
      <c r="K685" s="294"/>
    </row>
    <row r="686" spans="1:11" hidden="1" x14ac:dyDescent="0.25">
      <c r="A686" s="294"/>
      <c r="B686" s="294"/>
      <c r="C686" s="294"/>
      <c r="D686" s="294"/>
      <c r="E686" s="294"/>
      <c r="F686" s="294"/>
      <c r="G686" s="294"/>
      <c r="H686" s="294"/>
      <c r="I686" s="294"/>
      <c r="J686" s="294"/>
      <c r="K686" s="294"/>
    </row>
    <row r="687" spans="1:11" hidden="1" x14ac:dyDescent="0.25">
      <c r="A687" s="294"/>
      <c r="B687" s="294"/>
      <c r="C687" s="294"/>
      <c r="D687" s="294"/>
      <c r="E687" s="294"/>
      <c r="F687" s="294"/>
      <c r="G687" s="294"/>
      <c r="H687" s="294"/>
      <c r="I687" s="294"/>
      <c r="J687" s="294"/>
      <c r="K687" s="294"/>
    </row>
    <row r="688" spans="1:11" hidden="1" x14ac:dyDescent="0.25">
      <c r="A688" s="294"/>
      <c r="B688" s="294"/>
      <c r="C688" s="294"/>
      <c r="D688" s="294"/>
      <c r="E688" s="294"/>
      <c r="F688" s="294"/>
      <c r="G688" s="294"/>
      <c r="H688" s="294"/>
      <c r="I688" s="294"/>
      <c r="J688" s="294"/>
      <c r="K688" s="294"/>
    </row>
    <row r="689" spans="1:11" hidden="1" x14ac:dyDescent="0.25">
      <c r="A689" s="294"/>
      <c r="B689" s="294"/>
      <c r="C689" s="294"/>
      <c r="D689" s="294"/>
      <c r="E689" s="294"/>
      <c r="F689" s="294"/>
      <c r="G689" s="294"/>
      <c r="H689" s="294"/>
      <c r="I689" s="294"/>
      <c r="J689" s="294"/>
      <c r="K689" s="294"/>
    </row>
    <row r="690" spans="1:11" hidden="1" x14ac:dyDescent="0.25">
      <c r="A690" s="294"/>
      <c r="B690" s="294"/>
      <c r="C690" s="294"/>
      <c r="D690" s="294"/>
      <c r="E690" s="294"/>
      <c r="F690" s="294"/>
      <c r="G690" s="294"/>
      <c r="H690" s="294"/>
      <c r="I690" s="294"/>
      <c r="J690" s="294"/>
      <c r="K690" s="294"/>
    </row>
    <row r="691" spans="1:11" hidden="1" x14ac:dyDescent="0.25">
      <c r="A691" s="294"/>
      <c r="B691" s="294"/>
      <c r="C691" s="294"/>
      <c r="D691" s="294"/>
      <c r="E691" s="294"/>
      <c r="F691" s="294"/>
      <c r="G691" s="294"/>
      <c r="H691" s="294"/>
      <c r="I691" s="294"/>
      <c r="J691" s="294"/>
      <c r="K691" s="294"/>
    </row>
    <row r="692" spans="1:11" hidden="1" x14ac:dyDescent="0.25">
      <c r="A692" s="294"/>
      <c r="B692" s="294"/>
      <c r="C692" s="294"/>
      <c r="D692" s="294"/>
      <c r="E692" s="294"/>
      <c r="F692" s="294"/>
      <c r="G692" s="294"/>
      <c r="H692" s="294"/>
      <c r="I692" s="294"/>
      <c r="J692" s="294"/>
      <c r="K692" s="294"/>
    </row>
    <row r="693" spans="1:11" hidden="1" x14ac:dyDescent="0.25">
      <c r="A693" s="294"/>
      <c r="B693" s="294"/>
      <c r="C693" s="294"/>
      <c r="D693" s="294"/>
      <c r="E693" s="294"/>
      <c r="F693" s="294"/>
      <c r="G693" s="294"/>
      <c r="H693" s="294"/>
      <c r="I693" s="294"/>
      <c r="J693" s="294"/>
      <c r="K693" s="294"/>
    </row>
    <row r="694" spans="1:11" hidden="1" x14ac:dyDescent="0.25">
      <c r="A694" s="294"/>
      <c r="B694" s="294"/>
      <c r="C694" s="294"/>
      <c r="D694" s="294"/>
      <c r="E694" s="294"/>
      <c r="F694" s="294"/>
      <c r="G694" s="294"/>
      <c r="H694" s="294"/>
      <c r="I694" s="294"/>
      <c r="J694" s="294"/>
      <c r="K694" s="294"/>
    </row>
    <row r="695" spans="1:11" hidden="1" x14ac:dyDescent="0.25">
      <c r="A695" s="294"/>
      <c r="B695" s="294"/>
      <c r="C695" s="294"/>
      <c r="D695" s="294"/>
      <c r="E695" s="294"/>
      <c r="F695" s="294"/>
      <c r="G695" s="294"/>
      <c r="H695" s="294"/>
      <c r="I695" s="294"/>
      <c r="J695" s="294"/>
      <c r="K695" s="294"/>
    </row>
    <row r="696" spans="1:11" hidden="1" x14ac:dyDescent="0.25">
      <c r="A696" s="294"/>
      <c r="B696" s="294"/>
      <c r="C696" s="294"/>
      <c r="D696" s="294"/>
      <c r="E696" s="294"/>
      <c r="F696" s="294"/>
      <c r="G696" s="294"/>
      <c r="H696" s="294"/>
      <c r="I696" s="294"/>
      <c r="J696" s="294"/>
      <c r="K696" s="294"/>
    </row>
    <row r="697" spans="1:11" hidden="1" x14ac:dyDescent="0.25">
      <c r="A697" s="294"/>
      <c r="B697" s="294"/>
      <c r="C697" s="294"/>
      <c r="D697" s="294"/>
      <c r="E697" s="294"/>
      <c r="F697" s="294"/>
      <c r="G697" s="294"/>
      <c r="H697" s="294"/>
      <c r="I697" s="294"/>
      <c r="J697" s="294"/>
      <c r="K697" s="294"/>
    </row>
    <row r="698" spans="1:11" hidden="1" x14ac:dyDescent="0.25">
      <c r="A698" s="294"/>
      <c r="B698" s="294"/>
      <c r="C698" s="294"/>
      <c r="D698" s="294"/>
      <c r="E698" s="294"/>
      <c r="F698" s="294"/>
      <c r="G698" s="294"/>
      <c r="H698" s="294"/>
      <c r="I698" s="294"/>
      <c r="J698" s="294"/>
      <c r="K698" s="294"/>
    </row>
    <row r="699" spans="1:11" hidden="1" x14ac:dyDescent="0.25">
      <c r="A699" s="294"/>
      <c r="B699" s="294"/>
      <c r="C699" s="294"/>
      <c r="D699" s="294"/>
      <c r="E699" s="294"/>
      <c r="F699" s="294"/>
      <c r="G699" s="294"/>
      <c r="H699" s="294"/>
      <c r="I699" s="294"/>
      <c r="J699" s="294"/>
      <c r="K699" s="294"/>
    </row>
    <row r="700" spans="1:11" hidden="1" x14ac:dyDescent="0.25">
      <c r="A700" s="294"/>
      <c r="B700" s="294"/>
      <c r="C700" s="294"/>
      <c r="D700" s="294"/>
      <c r="E700" s="294"/>
      <c r="F700" s="294"/>
      <c r="G700" s="294"/>
      <c r="H700" s="294"/>
      <c r="I700" s="294"/>
      <c r="J700" s="294"/>
      <c r="K700" s="294"/>
    </row>
    <row r="701" spans="1:11" hidden="1" x14ac:dyDescent="0.25">
      <c r="A701" s="294"/>
      <c r="B701" s="294"/>
      <c r="C701" s="294"/>
      <c r="D701" s="294"/>
      <c r="E701" s="294"/>
      <c r="F701" s="294"/>
      <c r="G701" s="294"/>
      <c r="H701" s="294"/>
      <c r="I701" s="294"/>
      <c r="J701" s="294"/>
      <c r="K701" s="294"/>
    </row>
    <row r="702" spans="1:11" hidden="1" x14ac:dyDescent="0.25">
      <c r="A702" s="294"/>
      <c r="B702" s="294"/>
      <c r="C702" s="294"/>
      <c r="D702" s="294"/>
      <c r="E702" s="294"/>
      <c r="F702" s="294"/>
      <c r="G702" s="294"/>
      <c r="H702" s="294"/>
      <c r="I702" s="294"/>
      <c r="J702" s="294"/>
      <c r="K702" s="294"/>
    </row>
    <row r="703" spans="1:11" hidden="1" x14ac:dyDescent="0.25">
      <c r="A703" s="294"/>
      <c r="B703" s="294"/>
      <c r="C703" s="294"/>
      <c r="D703" s="294"/>
      <c r="E703" s="294"/>
      <c r="F703" s="294"/>
      <c r="G703" s="294"/>
      <c r="H703" s="294"/>
      <c r="I703" s="294"/>
      <c r="J703" s="294"/>
      <c r="K703" s="294"/>
    </row>
    <row r="704" spans="1:11" hidden="1" x14ac:dyDescent="0.25">
      <c r="A704" s="294"/>
      <c r="B704" s="294"/>
      <c r="C704" s="294"/>
      <c r="D704" s="294"/>
      <c r="E704" s="294"/>
      <c r="F704" s="294"/>
      <c r="G704" s="294"/>
      <c r="H704" s="294"/>
      <c r="I704" s="294"/>
      <c r="J704" s="294"/>
      <c r="K704" s="294"/>
    </row>
    <row r="705" spans="1:11" hidden="1" x14ac:dyDescent="0.25">
      <c r="A705" s="294"/>
      <c r="B705" s="294"/>
      <c r="C705" s="294"/>
      <c r="D705" s="294"/>
      <c r="E705" s="294"/>
      <c r="F705" s="294"/>
      <c r="G705" s="294"/>
      <c r="H705" s="294"/>
      <c r="I705" s="294"/>
      <c r="J705" s="294"/>
      <c r="K705" s="294"/>
    </row>
    <row r="706" spans="1:11" hidden="1" x14ac:dyDescent="0.25">
      <c r="A706" s="294"/>
      <c r="B706" s="294"/>
      <c r="C706" s="294"/>
      <c r="D706" s="294"/>
      <c r="E706" s="294"/>
      <c r="F706" s="294"/>
      <c r="G706" s="294"/>
      <c r="H706" s="294"/>
      <c r="I706" s="294"/>
      <c r="J706" s="294"/>
      <c r="K706" s="294"/>
    </row>
    <row r="707" spans="1:11" hidden="1" x14ac:dyDescent="0.25">
      <c r="A707" s="294"/>
      <c r="B707" s="294"/>
      <c r="C707" s="294"/>
      <c r="D707" s="294"/>
      <c r="E707" s="294"/>
      <c r="F707" s="294"/>
      <c r="G707" s="294"/>
      <c r="H707" s="294"/>
      <c r="I707" s="294"/>
      <c r="J707" s="294"/>
      <c r="K707" s="294"/>
    </row>
    <row r="708" spans="1:11" hidden="1" x14ac:dyDescent="0.25">
      <c r="A708" s="294"/>
      <c r="B708" s="294"/>
      <c r="C708" s="294"/>
      <c r="D708" s="294"/>
      <c r="E708" s="294"/>
      <c r="F708" s="294"/>
      <c r="G708" s="294"/>
      <c r="H708" s="294"/>
      <c r="I708" s="294"/>
      <c r="J708" s="294"/>
      <c r="K708" s="294"/>
    </row>
    <row r="709" spans="1:11" hidden="1" x14ac:dyDescent="0.25">
      <c r="A709" s="294"/>
      <c r="B709" s="294"/>
      <c r="C709" s="294"/>
      <c r="D709" s="294"/>
      <c r="E709" s="294"/>
      <c r="F709" s="294"/>
      <c r="G709" s="294"/>
      <c r="H709" s="294"/>
      <c r="I709" s="294"/>
      <c r="J709" s="294"/>
      <c r="K709" s="294"/>
    </row>
    <row r="710" spans="1:11" hidden="1" x14ac:dyDescent="0.25">
      <c r="A710" s="294"/>
      <c r="B710" s="294"/>
      <c r="C710" s="294"/>
      <c r="D710" s="294"/>
      <c r="E710" s="294"/>
      <c r="F710" s="294"/>
      <c r="G710" s="294"/>
      <c r="H710" s="294"/>
      <c r="I710" s="294"/>
      <c r="J710" s="294"/>
      <c r="K710" s="294"/>
    </row>
    <row r="711" spans="1:11" hidden="1" x14ac:dyDescent="0.25">
      <c r="A711" s="294"/>
      <c r="B711" s="294"/>
      <c r="C711" s="294"/>
      <c r="D711" s="294"/>
      <c r="E711" s="294"/>
      <c r="F711" s="294"/>
      <c r="G711" s="294"/>
      <c r="H711" s="294"/>
      <c r="I711" s="294"/>
      <c r="J711" s="294"/>
      <c r="K711" s="294"/>
    </row>
    <row r="712" spans="1:11" hidden="1" x14ac:dyDescent="0.25">
      <c r="A712" s="294"/>
      <c r="B712" s="294"/>
      <c r="C712" s="294"/>
      <c r="D712" s="294"/>
      <c r="E712" s="294"/>
      <c r="F712" s="294"/>
      <c r="G712" s="294"/>
      <c r="H712" s="294"/>
      <c r="I712" s="294"/>
      <c r="J712" s="294"/>
      <c r="K712" s="294"/>
    </row>
    <row r="713" spans="1:11" hidden="1" x14ac:dyDescent="0.25">
      <c r="A713" s="294"/>
      <c r="B713" s="294"/>
      <c r="C713" s="294"/>
      <c r="D713" s="294"/>
      <c r="E713" s="294"/>
      <c r="F713" s="294"/>
      <c r="G713" s="294"/>
      <c r="H713" s="294"/>
      <c r="I713" s="294"/>
      <c r="J713" s="294"/>
      <c r="K713" s="294"/>
    </row>
    <row r="714" spans="1:11" hidden="1" x14ac:dyDescent="0.25">
      <c r="A714" s="294"/>
      <c r="B714" s="294"/>
      <c r="C714" s="294"/>
      <c r="D714" s="294"/>
      <c r="E714" s="294"/>
      <c r="F714" s="294"/>
      <c r="G714" s="294"/>
      <c r="H714" s="294"/>
      <c r="I714" s="294"/>
      <c r="J714" s="294"/>
      <c r="K714" s="294"/>
    </row>
    <row r="715" spans="1:11" hidden="1" x14ac:dyDescent="0.25">
      <c r="A715" s="294"/>
      <c r="B715" s="294"/>
      <c r="C715" s="294"/>
      <c r="D715" s="294"/>
      <c r="E715" s="294"/>
      <c r="F715" s="294"/>
      <c r="G715" s="294"/>
      <c r="H715" s="294"/>
      <c r="I715" s="294"/>
      <c r="J715" s="294"/>
      <c r="K715" s="294"/>
    </row>
    <row r="716" spans="1:11" hidden="1" x14ac:dyDescent="0.25">
      <c r="A716" s="294"/>
      <c r="B716" s="294"/>
      <c r="C716" s="294"/>
      <c r="D716" s="294"/>
      <c r="E716" s="294"/>
      <c r="F716" s="294"/>
      <c r="G716" s="294"/>
      <c r="H716" s="294"/>
      <c r="I716" s="294"/>
      <c r="J716" s="294"/>
      <c r="K716" s="294"/>
    </row>
    <row r="717" spans="1:11" hidden="1" x14ac:dyDescent="0.25">
      <c r="A717" s="294"/>
      <c r="B717" s="294"/>
      <c r="C717" s="294"/>
      <c r="D717" s="294"/>
      <c r="E717" s="294"/>
      <c r="F717" s="294"/>
      <c r="G717" s="294"/>
      <c r="H717" s="294"/>
      <c r="I717" s="294"/>
      <c r="J717" s="294"/>
      <c r="K717" s="294"/>
    </row>
    <row r="718" spans="1:11" hidden="1" x14ac:dyDescent="0.25">
      <c r="A718" s="294"/>
      <c r="B718" s="294"/>
      <c r="C718" s="294"/>
      <c r="D718" s="294"/>
      <c r="E718" s="294"/>
      <c r="F718" s="294"/>
      <c r="G718" s="294"/>
      <c r="H718" s="294"/>
      <c r="I718" s="294"/>
      <c r="J718" s="294"/>
      <c r="K718" s="294"/>
    </row>
    <row r="719" spans="1:11" hidden="1" x14ac:dyDescent="0.25">
      <c r="A719" s="294"/>
      <c r="B719" s="294"/>
      <c r="C719" s="294"/>
      <c r="D719" s="294"/>
      <c r="E719" s="294"/>
      <c r="F719" s="294"/>
      <c r="G719" s="294"/>
      <c r="H719" s="294"/>
      <c r="I719" s="294"/>
      <c r="J719" s="294"/>
      <c r="K719" s="294"/>
    </row>
    <row r="720" spans="1:11" hidden="1" x14ac:dyDescent="0.25">
      <c r="A720" s="294"/>
      <c r="B720" s="294"/>
      <c r="C720" s="294"/>
      <c r="D720" s="294"/>
      <c r="E720" s="294"/>
      <c r="F720" s="294"/>
      <c r="G720" s="294"/>
      <c r="H720" s="294"/>
      <c r="I720" s="294"/>
      <c r="J720" s="294"/>
      <c r="K720" s="294"/>
    </row>
    <row r="721" spans="1:11" hidden="1" x14ac:dyDescent="0.25">
      <c r="A721" s="294"/>
      <c r="B721" s="294"/>
      <c r="C721" s="294"/>
      <c r="D721" s="294"/>
      <c r="E721" s="294"/>
      <c r="F721" s="294"/>
      <c r="G721" s="294"/>
      <c r="H721" s="294"/>
      <c r="I721" s="294"/>
      <c r="J721" s="294"/>
      <c r="K721" s="294"/>
    </row>
    <row r="722" spans="1:11" hidden="1" x14ac:dyDescent="0.25">
      <c r="A722" s="294"/>
      <c r="B722" s="294"/>
      <c r="C722" s="294"/>
      <c r="D722" s="294"/>
      <c r="E722" s="294"/>
      <c r="F722" s="294"/>
      <c r="G722" s="294"/>
      <c r="H722" s="294"/>
      <c r="I722" s="294"/>
      <c r="J722" s="294"/>
      <c r="K722" s="294"/>
    </row>
    <row r="723" spans="1:11" hidden="1" x14ac:dyDescent="0.25">
      <c r="A723" s="294"/>
      <c r="B723" s="294"/>
      <c r="C723" s="294"/>
      <c r="D723" s="294"/>
      <c r="E723" s="294"/>
      <c r="F723" s="294"/>
      <c r="G723" s="294"/>
      <c r="H723" s="294"/>
      <c r="I723" s="294"/>
      <c r="J723" s="294"/>
      <c r="K723" s="294"/>
    </row>
    <row r="724" spans="1:11" hidden="1" x14ac:dyDescent="0.25">
      <c r="A724" s="294"/>
      <c r="B724" s="294"/>
      <c r="C724" s="294"/>
      <c r="D724" s="294"/>
      <c r="E724" s="294"/>
      <c r="F724" s="294"/>
      <c r="G724" s="294"/>
      <c r="H724" s="294"/>
      <c r="I724" s="294"/>
      <c r="J724" s="294"/>
      <c r="K724" s="294"/>
    </row>
    <row r="725" spans="1:11" hidden="1" x14ac:dyDescent="0.25">
      <c r="A725" s="294"/>
      <c r="B725" s="294"/>
      <c r="C725" s="294"/>
      <c r="D725" s="294"/>
      <c r="E725" s="294"/>
      <c r="F725" s="294"/>
      <c r="G725" s="294"/>
      <c r="H725" s="294"/>
      <c r="I725" s="294"/>
      <c r="J725" s="294"/>
      <c r="K725" s="294"/>
    </row>
    <row r="726" spans="1:11" hidden="1" x14ac:dyDescent="0.25">
      <c r="A726" s="294"/>
      <c r="B726" s="294"/>
      <c r="C726" s="294"/>
      <c r="D726" s="294"/>
      <c r="E726" s="294"/>
      <c r="F726" s="294"/>
      <c r="G726" s="294"/>
      <c r="H726" s="294"/>
      <c r="I726" s="294"/>
      <c r="J726" s="294"/>
      <c r="K726" s="294"/>
    </row>
    <row r="727" spans="1:11" hidden="1" x14ac:dyDescent="0.25">
      <c r="A727" s="294"/>
      <c r="B727" s="294"/>
      <c r="C727" s="294"/>
      <c r="D727" s="294"/>
      <c r="E727" s="294"/>
      <c r="F727" s="294"/>
      <c r="G727" s="294"/>
      <c r="H727" s="294"/>
      <c r="I727" s="294"/>
      <c r="J727" s="294"/>
      <c r="K727" s="294"/>
    </row>
    <row r="728" spans="1:11" hidden="1" x14ac:dyDescent="0.25">
      <c r="A728" s="294"/>
      <c r="B728" s="294"/>
      <c r="C728" s="294"/>
      <c r="D728" s="294"/>
      <c r="E728" s="294"/>
      <c r="F728" s="294"/>
      <c r="G728" s="294"/>
      <c r="H728" s="294"/>
      <c r="I728" s="294"/>
      <c r="J728" s="294"/>
      <c r="K728" s="294"/>
    </row>
    <row r="729" spans="1:11" hidden="1" x14ac:dyDescent="0.25">
      <c r="A729" s="294"/>
      <c r="B729" s="294"/>
      <c r="C729" s="294"/>
      <c r="D729" s="294"/>
      <c r="E729" s="294"/>
      <c r="F729" s="294"/>
      <c r="G729" s="294"/>
      <c r="H729" s="294"/>
      <c r="I729" s="294"/>
      <c r="J729" s="294"/>
      <c r="K729" s="294"/>
    </row>
    <row r="730" spans="1:11" hidden="1" x14ac:dyDescent="0.25">
      <c r="A730" s="294"/>
      <c r="B730" s="294"/>
      <c r="C730" s="294"/>
      <c r="D730" s="294"/>
      <c r="E730" s="294"/>
      <c r="F730" s="294"/>
      <c r="G730" s="294"/>
      <c r="H730" s="294"/>
      <c r="I730" s="294"/>
      <c r="J730" s="294"/>
      <c r="K730" s="294"/>
    </row>
    <row r="731" spans="1:11" hidden="1" x14ac:dyDescent="0.25">
      <c r="A731" s="294"/>
      <c r="B731" s="294"/>
      <c r="C731" s="294"/>
      <c r="D731" s="294"/>
      <c r="E731" s="294"/>
      <c r="F731" s="294"/>
      <c r="G731" s="294"/>
      <c r="H731" s="294"/>
      <c r="I731" s="294"/>
      <c r="J731" s="294"/>
      <c r="K731" s="294"/>
    </row>
    <row r="732" spans="1:11" hidden="1" x14ac:dyDescent="0.25">
      <c r="A732" s="294"/>
      <c r="B732" s="294"/>
      <c r="C732" s="294"/>
      <c r="D732" s="294"/>
      <c r="E732" s="294"/>
      <c r="F732" s="294"/>
      <c r="G732" s="294"/>
      <c r="H732" s="294"/>
      <c r="I732" s="294"/>
      <c r="J732" s="294"/>
      <c r="K732" s="294"/>
    </row>
    <row r="733" spans="1:11" hidden="1" x14ac:dyDescent="0.25">
      <c r="A733" s="294"/>
      <c r="B733" s="294"/>
      <c r="C733" s="294"/>
      <c r="D733" s="294"/>
      <c r="E733" s="294"/>
      <c r="F733" s="294"/>
      <c r="G733" s="294"/>
      <c r="H733" s="294"/>
      <c r="I733" s="294"/>
      <c r="J733" s="294"/>
      <c r="K733" s="294"/>
    </row>
    <row r="734" spans="1:11" hidden="1" x14ac:dyDescent="0.25">
      <c r="A734" s="294"/>
      <c r="B734" s="294"/>
      <c r="C734" s="294"/>
      <c r="D734" s="294"/>
      <c r="E734" s="294"/>
      <c r="F734" s="294"/>
      <c r="G734" s="294"/>
      <c r="H734" s="294"/>
      <c r="I734" s="294"/>
      <c r="J734" s="294"/>
      <c r="K734" s="294"/>
    </row>
    <row r="735" spans="1:11" hidden="1" x14ac:dyDescent="0.25">
      <c r="A735" s="294"/>
      <c r="B735" s="294"/>
      <c r="C735" s="294"/>
      <c r="D735" s="294"/>
      <c r="E735" s="294"/>
      <c r="F735" s="294"/>
      <c r="G735" s="294"/>
      <c r="H735" s="294"/>
      <c r="I735" s="294"/>
      <c r="J735" s="294"/>
      <c r="K735" s="294"/>
    </row>
    <row r="736" spans="1:11" hidden="1" x14ac:dyDescent="0.25">
      <c r="A736" s="294"/>
      <c r="B736" s="294"/>
      <c r="C736" s="294"/>
      <c r="D736" s="294"/>
      <c r="E736" s="294"/>
      <c r="F736" s="294"/>
      <c r="G736" s="294"/>
      <c r="H736" s="294"/>
      <c r="I736" s="294"/>
      <c r="J736" s="294"/>
      <c r="K736" s="294"/>
    </row>
    <row r="737" spans="1:11" hidden="1" x14ac:dyDescent="0.25">
      <c r="A737" s="294"/>
      <c r="B737" s="294"/>
      <c r="C737" s="294"/>
      <c r="D737" s="294"/>
      <c r="E737" s="294"/>
      <c r="F737" s="294"/>
      <c r="G737" s="294"/>
      <c r="H737" s="294"/>
      <c r="I737" s="294"/>
      <c r="J737" s="294"/>
      <c r="K737" s="294"/>
    </row>
    <row r="738" spans="1:11" hidden="1" x14ac:dyDescent="0.25">
      <c r="A738" s="294"/>
      <c r="B738" s="294"/>
      <c r="C738" s="294"/>
      <c r="D738" s="294"/>
      <c r="E738" s="294"/>
      <c r="F738" s="294"/>
      <c r="G738" s="294"/>
      <c r="H738" s="294"/>
      <c r="I738" s="294"/>
      <c r="J738" s="294"/>
      <c r="K738" s="294"/>
    </row>
    <row r="739" spans="1:11" hidden="1" x14ac:dyDescent="0.25">
      <c r="A739" s="294"/>
      <c r="B739" s="294"/>
      <c r="C739" s="294"/>
      <c r="D739" s="294"/>
      <c r="E739" s="294"/>
      <c r="F739" s="294"/>
      <c r="G739" s="294"/>
      <c r="H739" s="294"/>
      <c r="I739" s="294"/>
      <c r="J739" s="294"/>
      <c r="K739" s="294"/>
    </row>
    <row r="740" spans="1:11" hidden="1" x14ac:dyDescent="0.25">
      <c r="A740" s="294"/>
      <c r="B740" s="294"/>
      <c r="C740" s="294"/>
      <c r="D740" s="294"/>
      <c r="E740" s="294"/>
      <c r="F740" s="294"/>
      <c r="G740" s="294"/>
      <c r="H740" s="294"/>
      <c r="I740" s="294"/>
      <c r="J740" s="294"/>
      <c r="K740" s="294"/>
    </row>
    <row r="741" spans="1:11" hidden="1" x14ac:dyDescent="0.25">
      <c r="A741" s="294"/>
      <c r="B741" s="294"/>
      <c r="C741" s="294"/>
      <c r="D741" s="294"/>
      <c r="E741" s="294"/>
      <c r="F741" s="294"/>
      <c r="G741" s="294"/>
      <c r="H741" s="294"/>
      <c r="I741" s="294"/>
      <c r="J741" s="294"/>
      <c r="K741" s="294"/>
    </row>
    <row r="742" spans="1:11" hidden="1" x14ac:dyDescent="0.25">
      <c r="A742" s="294"/>
      <c r="B742" s="294"/>
      <c r="C742" s="294"/>
      <c r="D742" s="294"/>
      <c r="E742" s="294"/>
      <c r="F742" s="294"/>
      <c r="G742" s="294"/>
      <c r="H742" s="294"/>
      <c r="I742" s="294"/>
      <c r="J742" s="294"/>
      <c r="K742" s="294"/>
    </row>
    <row r="743" spans="1:11" hidden="1" x14ac:dyDescent="0.25">
      <c r="A743" s="294"/>
      <c r="B743" s="294"/>
      <c r="C743" s="294"/>
      <c r="D743" s="294"/>
      <c r="E743" s="294"/>
      <c r="F743" s="294"/>
      <c r="G743" s="294"/>
      <c r="H743" s="294"/>
      <c r="I743" s="294"/>
      <c r="J743" s="294"/>
      <c r="K743" s="294"/>
    </row>
    <row r="744" spans="1:11" hidden="1" x14ac:dyDescent="0.25">
      <c r="A744" s="294"/>
      <c r="B744" s="294"/>
      <c r="C744" s="294"/>
      <c r="D744" s="294"/>
      <c r="E744" s="294"/>
      <c r="F744" s="294"/>
      <c r="G744" s="294"/>
      <c r="H744" s="294"/>
      <c r="I744" s="294"/>
      <c r="J744" s="294"/>
      <c r="K744" s="294"/>
    </row>
    <row r="745" spans="1:11" hidden="1" x14ac:dyDescent="0.25">
      <c r="A745" s="294"/>
      <c r="B745" s="294"/>
      <c r="C745" s="294"/>
      <c r="D745" s="294"/>
      <c r="E745" s="294"/>
      <c r="F745" s="294"/>
      <c r="G745" s="294"/>
      <c r="H745" s="294"/>
      <c r="I745" s="294"/>
      <c r="J745" s="294"/>
      <c r="K745" s="294"/>
    </row>
    <row r="746" spans="1:11" hidden="1" x14ac:dyDescent="0.25">
      <c r="A746" s="294"/>
      <c r="B746" s="294"/>
      <c r="C746" s="294"/>
      <c r="D746" s="294"/>
      <c r="E746" s="294"/>
      <c r="F746" s="294"/>
      <c r="G746" s="294"/>
      <c r="H746" s="294"/>
      <c r="I746" s="294"/>
      <c r="J746" s="294"/>
      <c r="K746" s="294"/>
    </row>
    <row r="747" spans="1:11" hidden="1" x14ac:dyDescent="0.25">
      <c r="A747" s="294"/>
      <c r="B747" s="294"/>
      <c r="C747" s="294"/>
      <c r="D747" s="294"/>
      <c r="E747" s="294"/>
      <c r="F747" s="294"/>
      <c r="G747" s="294"/>
      <c r="H747" s="294"/>
      <c r="I747" s="294"/>
      <c r="J747" s="294"/>
      <c r="K747" s="294"/>
    </row>
    <row r="748" spans="1:11" hidden="1" x14ac:dyDescent="0.25">
      <c r="A748" s="294"/>
      <c r="B748" s="294"/>
      <c r="C748" s="294"/>
      <c r="D748" s="294"/>
      <c r="E748" s="294"/>
      <c r="F748" s="294"/>
      <c r="G748" s="294"/>
      <c r="H748" s="294"/>
      <c r="I748" s="294"/>
      <c r="J748" s="294"/>
      <c r="K748" s="294"/>
    </row>
    <row r="749" spans="1:11" hidden="1" x14ac:dyDescent="0.25">
      <c r="A749" s="294"/>
      <c r="B749" s="294"/>
      <c r="C749" s="294"/>
      <c r="D749" s="294"/>
      <c r="E749" s="294"/>
      <c r="F749" s="294"/>
      <c r="G749" s="294"/>
      <c r="H749" s="294"/>
      <c r="I749" s="294"/>
      <c r="J749" s="294"/>
      <c r="K749" s="294"/>
    </row>
    <row r="750" spans="1:11" hidden="1" x14ac:dyDescent="0.25">
      <c r="A750" s="294"/>
      <c r="B750" s="294"/>
      <c r="C750" s="294"/>
      <c r="D750" s="294"/>
      <c r="E750" s="294"/>
      <c r="F750" s="294"/>
      <c r="G750" s="294"/>
      <c r="H750" s="294"/>
      <c r="I750" s="294"/>
      <c r="J750" s="294"/>
      <c r="K750" s="294"/>
    </row>
    <row r="751" spans="1:11" hidden="1" x14ac:dyDescent="0.25">
      <c r="A751" s="294"/>
      <c r="B751" s="294"/>
      <c r="C751" s="294"/>
      <c r="D751" s="294"/>
      <c r="E751" s="294"/>
      <c r="F751" s="294"/>
      <c r="G751" s="294"/>
      <c r="H751" s="294"/>
      <c r="I751" s="294"/>
      <c r="J751" s="294"/>
      <c r="K751" s="294"/>
    </row>
    <row r="752" spans="1:11" hidden="1" x14ac:dyDescent="0.25">
      <c r="A752" s="294"/>
      <c r="B752" s="294"/>
      <c r="C752" s="294"/>
      <c r="D752" s="294"/>
      <c r="E752" s="294"/>
      <c r="F752" s="294"/>
      <c r="G752" s="294"/>
      <c r="H752" s="294"/>
      <c r="I752" s="294"/>
      <c r="J752" s="294"/>
      <c r="K752" s="294"/>
    </row>
    <row r="753" spans="1:11" hidden="1" x14ac:dyDescent="0.25">
      <c r="A753" s="294"/>
      <c r="B753" s="294"/>
      <c r="C753" s="294"/>
      <c r="D753" s="294"/>
      <c r="E753" s="294"/>
      <c r="F753" s="294"/>
      <c r="G753" s="294"/>
      <c r="H753" s="294"/>
      <c r="I753" s="294"/>
      <c r="J753" s="294"/>
      <c r="K753" s="294"/>
    </row>
    <row r="754" spans="1:11" hidden="1" x14ac:dyDescent="0.25">
      <c r="A754" s="294"/>
      <c r="B754" s="294"/>
      <c r="C754" s="294"/>
      <c r="D754" s="294"/>
      <c r="E754" s="294"/>
      <c r="F754" s="294"/>
      <c r="G754" s="294"/>
      <c r="H754" s="294"/>
      <c r="I754" s="294"/>
      <c r="J754" s="294"/>
      <c r="K754" s="294"/>
    </row>
    <row r="755" spans="1:11" hidden="1" x14ac:dyDescent="0.25">
      <c r="A755" s="294"/>
      <c r="B755" s="294"/>
      <c r="C755" s="294"/>
      <c r="D755" s="294"/>
      <c r="E755" s="294"/>
      <c r="F755" s="294"/>
      <c r="G755" s="294"/>
      <c r="H755" s="294"/>
      <c r="I755" s="294"/>
      <c r="J755" s="294"/>
      <c r="K755" s="294"/>
    </row>
    <row r="756" spans="1:11" hidden="1" x14ac:dyDescent="0.25">
      <c r="A756" s="294"/>
      <c r="B756" s="294"/>
      <c r="C756" s="294"/>
      <c r="D756" s="294"/>
      <c r="E756" s="294"/>
      <c r="F756" s="294"/>
      <c r="G756" s="294"/>
      <c r="H756" s="294"/>
      <c r="I756" s="294"/>
      <c r="J756" s="294"/>
      <c r="K756" s="294"/>
    </row>
    <row r="757" spans="1:11" hidden="1" x14ac:dyDescent="0.25">
      <c r="A757" s="294"/>
      <c r="B757" s="294"/>
      <c r="C757" s="294"/>
      <c r="D757" s="294"/>
      <c r="E757" s="294"/>
      <c r="F757" s="294"/>
      <c r="G757" s="294"/>
      <c r="H757" s="294"/>
      <c r="I757" s="294"/>
      <c r="J757" s="294"/>
      <c r="K757" s="294"/>
    </row>
    <row r="758" spans="1:11" hidden="1" x14ac:dyDescent="0.25">
      <c r="A758" s="294"/>
      <c r="B758" s="294"/>
      <c r="C758" s="294"/>
      <c r="D758" s="294"/>
      <c r="E758" s="294"/>
      <c r="F758" s="294"/>
      <c r="G758" s="294"/>
      <c r="H758" s="294"/>
      <c r="I758" s="294"/>
      <c r="J758" s="294"/>
      <c r="K758" s="294"/>
    </row>
    <row r="759" spans="1:11" hidden="1" x14ac:dyDescent="0.25">
      <c r="A759" s="294"/>
      <c r="B759" s="294"/>
      <c r="C759" s="294"/>
      <c r="D759" s="294"/>
      <c r="E759" s="294"/>
      <c r="F759" s="294"/>
      <c r="G759" s="294"/>
      <c r="H759" s="294"/>
      <c r="I759" s="294"/>
      <c r="J759" s="294"/>
      <c r="K759" s="294"/>
    </row>
    <row r="760" spans="1:11" hidden="1" x14ac:dyDescent="0.25">
      <c r="A760" s="294"/>
      <c r="B760" s="294"/>
      <c r="C760" s="294"/>
      <c r="D760" s="294"/>
      <c r="E760" s="294"/>
      <c r="F760" s="294"/>
      <c r="G760" s="294"/>
      <c r="H760" s="294"/>
      <c r="I760" s="294"/>
      <c r="J760" s="294"/>
      <c r="K760" s="294"/>
    </row>
    <row r="761" spans="1:11" hidden="1" x14ac:dyDescent="0.25">
      <c r="A761" s="294"/>
      <c r="B761" s="294"/>
      <c r="C761" s="294"/>
      <c r="D761" s="294"/>
      <c r="E761" s="294"/>
      <c r="F761" s="294"/>
      <c r="G761" s="294"/>
      <c r="H761" s="294"/>
      <c r="I761" s="294"/>
      <c r="J761" s="294"/>
      <c r="K761" s="294"/>
    </row>
    <row r="762" spans="1:11" hidden="1" x14ac:dyDescent="0.25">
      <c r="A762" s="294"/>
      <c r="B762" s="294"/>
      <c r="C762" s="294"/>
      <c r="D762" s="294"/>
      <c r="E762" s="294"/>
      <c r="F762" s="294"/>
      <c r="G762" s="294"/>
      <c r="H762" s="294"/>
      <c r="I762" s="294"/>
      <c r="J762" s="294"/>
      <c r="K762" s="294"/>
    </row>
    <row r="763" spans="1:11" hidden="1" x14ac:dyDescent="0.25">
      <c r="A763" s="294"/>
      <c r="B763" s="294"/>
      <c r="C763" s="294"/>
      <c r="D763" s="294"/>
      <c r="E763" s="294"/>
      <c r="F763" s="294"/>
      <c r="G763" s="294"/>
      <c r="H763" s="294"/>
      <c r="I763" s="294"/>
      <c r="J763" s="294"/>
      <c r="K763" s="294"/>
    </row>
    <row r="764" spans="1:11" hidden="1" x14ac:dyDescent="0.25">
      <c r="A764" s="294"/>
      <c r="B764" s="294"/>
      <c r="C764" s="294"/>
      <c r="D764" s="294"/>
      <c r="E764" s="294"/>
      <c r="F764" s="294"/>
      <c r="G764" s="294"/>
      <c r="H764" s="294"/>
      <c r="I764" s="294"/>
      <c r="J764" s="294"/>
      <c r="K764" s="294"/>
    </row>
    <row r="765" spans="1:11" hidden="1" x14ac:dyDescent="0.25">
      <c r="A765" s="294"/>
      <c r="B765" s="294"/>
      <c r="C765" s="294"/>
      <c r="D765" s="294"/>
      <c r="E765" s="294"/>
      <c r="F765" s="294"/>
      <c r="G765" s="294"/>
      <c r="H765" s="294"/>
      <c r="I765" s="294"/>
      <c r="J765" s="294"/>
      <c r="K765" s="294"/>
    </row>
    <row r="766" spans="1:11" hidden="1" x14ac:dyDescent="0.25">
      <c r="A766" s="294"/>
      <c r="B766" s="294"/>
      <c r="C766" s="294"/>
      <c r="D766" s="294"/>
      <c r="E766" s="294"/>
      <c r="F766" s="294"/>
      <c r="G766" s="294"/>
      <c r="H766" s="294"/>
      <c r="I766" s="294"/>
      <c r="J766" s="294"/>
      <c r="K766" s="294"/>
    </row>
    <row r="767" spans="1:11" hidden="1" x14ac:dyDescent="0.25">
      <c r="A767" s="294"/>
      <c r="B767" s="294"/>
      <c r="C767" s="294"/>
      <c r="D767" s="294"/>
      <c r="E767" s="294"/>
      <c r="F767" s="294"/>
      <c r="G767" s="294"/>
      <c r="H767" s="294"/>
      <c r="I767" s="294"/>
      <c r="J767" s="294"/>
      <c r="K767" s="294"/>
    </row>
    <row r="768" spans="1:11" hidden="1" x14ac:dyDescent="0.25">
      <c r="A768" s="294"/>
      <c r="B768" s="294"/>
      <c r="C768" s="294"/>
      <c r="D768" s="294"/>
      <c r="E768" s="294"/>
      <c r="F768" s="294"/>
      <c r="G768" s="294"/>
      <c r="H768" s="294"/>
      <c r="I768" s="294"/>
      <c r="J768" s="294"/>
      <c r="K768" s="294"/>
    </row>
    <row r="769" spans="1:11" hidden="1" x14ac:dyDescent="0.25">
      <c r="A769" s="294"/>
      <c r="B769" s="294"/>
      <c r="C769" s="294"/>
      <c r="D769" s="294"/>
      <c r="E769" s="294"/>
      <c r="F769" s="294"/>
      <c r="G769" s="294"/>
      <c r="H769" s="294"/>
      <c r="I769" s="294"/>
      <c r="J769" s="294"/>
      <c r="K769" s="294"/>
    </row>
    <row r="770" spans="1:11" hidden="1" x14ac:dyDescent="0.25">
      <c r="A770" s="294"/>
      <c r="B770" s="294"/>
      <c r="C770" s="294"/>
      <c r="D770" s="294"/>
      <c r="E770" s="294"/>
      <c r="F770" s="294"/>
      <c r="G770" s="294"/>
      <c r="H770" s="294"/>
      <c r="I770" s="294"/>
      <c r="J770" s="294"/>
      <c r="K770" s="294"/>
    </row>
    <row r="771" spans="1:11" hidden="1" x14ac:dyDescent="0.25">
      <c r="A771" s="294"/>
      <c r="B771" s="294"/>
      <c r="C771" s="294"/>
      <c r="D771" s="294"/>
      <c r="E771" s="294"/>
      <c r="F771" s="294"/>
      <c r="G771" s="294"/>
      <c r="H771" s="294"/>
      <c r="I771" s="294"/>
      <c r="J771" s="294"/>
      <c r="K771" s="294"/>
    </row>
    <row r="772" spans="1:11" hidden="1" x14ac:dyDescent="0.25">
      <c r="A772" s="294"/>
      <c r="B772" s="294"/>
      <c r="C772" s="294"/>
      <c r="D772" s="294"/>
      <c r="E772" s="294"/>
      <c r="F772" s="294"/>
      <c r="G772" s="294"/>
      <c r="H772" s="294"/>
      <c r="I772" s="294"/>
      <c r="J772" s="294"/>
      <c r="K772" s="294"/>
    </row>
    <row r="773" spans="1:11" hidden="1" x14ac:dyDescent="0.25">
      <c r="A773" s="294"/>
      <c r="B773" s="294"/>
      <c r="C773" s="294"/>
      <c r="D773" s="294"/>
      <c r="E773" s="294"/>
      <c r="F773" s="294"/>
      <c r="G773" s="294"/>
      <c r="H773" s="294"/>
      <c r="I773" s="294"/>
      <c r="J773" s="294"/>
      <c r="K773" s="294"/>
    </row>
    <row r="774" spans="1:11" hidden="1" x14ac:dyDescent="0.25">
      <c r="A774" s="294"/>
      <c r="B774" s="294"/>
      <c r="C774" s="294"/>
      <c r="D774" s="294"/>
      <c r="E774" s="294"/>
      <c r="F774" s="294"/>
      <c r="G774" s="294"/>
      <c r="H774" s="294"/>
      <c r="I774" s="294"/>
      <c r="J774" s="294"/>
      <c r="K774" s="294"/>
    </row>
    <row r="775" spans="1:11" hidden="1" x14ac:dyDescent="0.25">
      <c r="A775" s="294"/>
      <c r="B775" s="294"/>
      <c r="C775" s="294"/>
      <c r="D775" s="294"/>
      <c r="E775" s="294"/>
      <c r="F775" s="294"/>
      <c r="G775" s="294"/>
      <c r="H775" s="294"/>
      <c r="I775" s="294"/>
      <c r="J775" s="294"/>
      <c r="K775" s="294"/>
    </row>
    <row r="776" spans="1:11" hidden="1" x14ac:dyDescent="0.25">
      <c r="A776" s="294"/>
      <c r="B776" s="294"/>
      <c r="C776" s="294"/>
      <c r="D776" s="294"/>
      <c r="E776" s="294"/>
      <c r="F776" s="294"/>
      <c r="G776" s="294"/>
      <c r="H776" s="294"/>
      <c r="I776" s="294"/>
      <c r="J776" s="294"/>
      <c r="K776" s="294"/>
    </row>
    <row r="777" spans="1:11" hidden="1" x14ac:dyDescent="0.25">
      <c r="A777" s="294"/>
      <c r="B777" s="294"/>
      <c r="C777" s="294"/>
      <c r="D777" s="294"/>
      <c r="E777" s="294"/>
      <c r="F777" s="294"/>
      <c r="G777" s="294"/>
      <c r="H777" s="294"/>
      <c r="I777" s="294"/>
      <c r="J777" s="294"/>
      <c r="K777" s="294"/>
    </row>
    <row r="778" spans="1:11" hidden="1" x14ac:dyDescent="0.25">
      <c r="A778" s="294"/>
      <c r="B778" s="294"/>
      <c r="C778" s="294"/>
      <c r="D778" s="294"/>
      <c r="E778" s="294"/>
      <c r="F778" s="294"/>
      <c r="G778" s="294"/>
      <c r="H778" s="294"/>
      <c r="I778" s="294"/>
      <c r="J778" s="294"/>
      <c r="K778" s="294"/>
    </row>
    <row r="779" spans="1:11" hidden="1" x14ac:dyDescent="0.25">
      <c r="A779" s="294"/>
      <c r="B779" s="294"/>
      <c r="C779" s="294"/>
      <c r="D779" s="294"/>
      <c r="E779" s="294"/>
      <c r="F779" s="294"/>
      <c r="G779" s="294"/>
      <c r="H779" s="294"/>
      <c r="I779" s="294"/>
      <c r="J779" s="294"/>
      <c r="K779" s="294"/>
    </row>
    <row r="780" spans="1:11" hidden="1" x14ac:dyDescent="0.25">
      <c r="A780" s="294"/>
      <c r="B780" s="294"/>
      <c r="C780" s="294"/>
      <c r="D780" s="294"/>
      <c r="E780" s="294"/>
      <c r="F780" s="294"/>
      <c r="G780" s="294"/>
      <c r="H780" s="294"/>
      <c r="I780" s="294"/>
      <c r="J780" s="294"/>
      <c r="K780" s="294"/>
    </row>
    <row r="781" spans="1:11" hidden="1" x14ac:dyDescent="0.25">
      <c r="A781" s="294"/>
      <c r="B781" s="294"/>
      <c r="C781" s="294"/>
      <c r="D781" s="294"/>
      <c r="E781" s="294"/>
      <c r="F781" s="294"/>
      <c r="G781" s="294"/>
      <c r="H781" s="294"/>
      <c r="I781" s="294"/>
      <c r="J781" s="294"/>
      <c r="K781" s="294"/>
    </row>
    <row r="782" spans="1:11" hidden="1" x14ac:dyDescent="0.25">
      <c r="A782" s="294"/>
      <c r="B782" s="294"/>
      <c r="C782" s="294"/>
      <c r="D782" s="294"/>
      <c r="E782" s="294"/>
      <c r="F782" s="294"/>
      <c r="G782" s="294"/>
      <c r="H782" s="294"/>
      <c r="I782" s="294"/>
      <c r="J782" s="294"/>
      <c r="K782" s="294"/>
    </row>
    <row r="783" spans="1:11" hidden="1" x14ac:dyDescent="0.25">
      <c r="A783" s="294"/>
      <c r="B783" s="294"/>
      <c r="C783" s="294"/>
      <c r="D783" s="294"/>
      <c r="E783" s="294"/>
      <c r="F783" s="294"/>
      <c r="G783" s="294"/>
      <c r="H783" s="294"/>
      <c r="I783" s="294"/>
      <c r="J783" s="294"/>
      <c r="K783" s="294"/>
    </row>
    <row r="784" spans="1:11" hidden="1" x14ac:dyDescent="0.25">
      <c r="A784" s="294"/>
      <c r="B784" s="294"/>
      <c r="C784" s="294"/>
      <c r="D784" s="294"/>
      <c r="E784" s="294"/>
      <c r="F784" s="294"/>
      <c r="G784" s="294"/>
      <c r="H784" s="294"/>
      <c r="I784" s="294"/>
      <c r="J784" s="294"/>
      <c r="K784" s="294"/>
    </row>
    <row r="785" spans="1:11" hidden="1" x14ac:dyDescent="0.25">
      <c r="A785" s="294"/>
      <c r="B785" s="294"/>
      <c r="C785" s="294"/>
      <c r="D785" s="294"/>
      <c r="E785" s="294"/>
      <c r="F785" s="294"/>
      <c r="G785" s="294"/>
      <c r="H785" s="294"/>
      <c r="I785" s="294"/>
      <c r="J785" s="294"/>
      <c r="K785" s="294"/>
    </row>
    <row r="786" spans="1:11" hidden="1" x14ac:dyDescent="0.25">
      <c r="A786" s="294"/>
      <c r="B786" s="294"/>
      <c r="C786" s="294"/>
      <c r="D786" s="294"/>
      <c r="E786" s="294"/>
      <c r="F786" s="294"/>
      <c r="G786" s="294"/>
      <c r="H786" s="294"/>
      <c r="I786" s="294"/>
      <c r="J786" s="294"/>
      <c r="K786" s="294"/>
    </row>
    <row r="787" spans="1:11" hidden="1" x14ac:dyDescent="0.25">
      <c r="A787" s="294"/>
      <c r="B787" s="294"/>
      <c r="C787" s="294"/>
      <c r="D787" s="294"/>
      <c r="E787" s="294"/>
      <c r="F787" s="294"/>
      <c r="G787" s="294"/>
      <c r="H787" s="294"/>
      <c r="I787" s="294"/>
      <c r="J787" s="294"/>
      <c r="K787" s="294"/>
    </row>
    <row r="788" spans="1:11" hidden="1" x14ac:dyDescent="0.25">
      <c r="A788" s="294"/>
      <c r="B788" s="294"/>
      <c r="C788" s="294"/>
      <c r="D788" s="294"/>
      <c r="E788" s="294"/>
      <c r="F788" s="294"/>
      <c r="G788" s="294"/>
      <c r="H788" s="294"/>
      <c r="I788" s="294"/>
      <c r="J788" s="294"/>
      <c r="K788" s="294"/>
    </row>
    <row r="789" spans="1:11" hidden="1" x14ac:dyDescent="0.25">
      <c r="A789" s="294"/>
      <c r="B789" s="294"/>
      <c r="C789" s="294"/>
      <c r="D789" s="294"/>
      <c r="E789" s="294"/>
      <c r="F789" s="294"/>
      <c r="G789" s="294"/>
      <c r="H789" s="294"/>
      <c r="I789" s="294"/>
      <c r="J789" s="294"/>
      <c r="K789" s="294"/>
    </row>
    <row r="790" spans="1:11" hidden="1" x14ac:dyDescent="0.25">
      <c r="A790" s="294"/>
      <c r="B790" s="294"/>
      <c r="C790" s="294"/>
      <c r="D790" s="294"/>
      <c r="E790" s="294"/>
      <c r="F790" s="294"/>
      <c r="G790" s="294"/>
      <c r="H790" s="294"/>
      <c r="I790" s="294"/>
      <c r="J790" s="294"/>
      <c r="K790" s="294"/>
    </row>
    <row r="791" spans="1:11" hidden="1" x14ac:dyDescent="0.25">
      <c r="A791" s="294"/>
      <c r="B791" s="294"/>
      <c r="C791" s="294"/>
      <c r="D791" s="294"/>
      <c r="E791" s="294"/>
      <c r="F791" s="294"/>
      <c r="G791" s="294"/>
      <c r="H791" s="294"/>
      <c r="I791" s="294"/>
      <c r="J791" s="294"/>
      <c r="K791" s="294"/>
    </row>
    <row r="792" spans="1:11" hidden="1" x14ac:dyDescent="0.25">
      <c r="A792" s="294"/>
      <c r="B792" s="294"/>
      <c r="C792" s="294"/>
      <c r="D792" s="294"/>
      <c r="E792" s="294"/>
      <c r="F792" s="294"/>
      <c r="G792" s="294"/>
      <c r="H792" s="294"/>
      <c r="I792" s="294"/>
      <c r="J792" s="294"/>
      <c r="K792" s="294"/>
    </row>
    <row r="793" spans="1:11" hidden="1" x14ac:dyDescent="0.25">
      <c r="A793" s="294"/>
      <c r="B793" s="294"/>
      <c r="C793" s="294"/>
      <c r="D793" s="294"/>
      <c r="E793" s="294"/>
      <c r="F793" s="294"/>
      <c r="G793" s="294"/>
      <c r="H793" s="294"/>
      <c r="I793" s="294"/>
      <c r="J793" s="294"/>
      <c r="K793" s="294"/>
    </row>
    <row r="794" spans="1:11" hidden="1" x14ac:dyDescent="0.25">
      <c r="A794" s="294"/>
      <c r="B794" s="294"/>
      <c r="C794" s="294"/>
      <c r="D794" s="294"/>
      <c r="E794" s="294"/>
      <c r="F794" s="294"/>
      <c r="G794" s="294"/>
      <c r="H794" s="294"/>
      <c r="I794" s="294"/>
      <c r="J794" s="294"/>
      <c r="K794" s="294"/>
    </row>
    <row r="795" spans="1:11" hidden="1" x14ac:dyDescent="0.25">
      <c r="A795" s="294"/>
      <c r="B795" s="294"/>
      <c r="C795" s="294"/>
      <c r="D795" s="294"/>
      <c r="E795" s="294"/>
      <c r="F795" s="294"/>
      <c r="G795" s="294"/>
      <c r="H795" s="294"/>
      <c r="I795" s="294"/>
      <c r="J795" s="294"/>
      <c r="K795" s="294"/>
    </row>
    <row r="796" spans="1:11" hidden="1" x14ac:dyDescent="0.25">
      <c r="A796" s="294"/>
      <c r="B796" s="294"/>
      <c r="C796" s="294"/>
      <c r="D796" s="294"/>
      <c r="E796" s="294"/>
      <c r="F796" s="294"/>
      <c r="G796" s="294"/>
      <c r="H796" s="294"/>
      <c r="I796" s="294"/>
      <c r="J796" s="294"/>
      <c r="K796" s="294"/>
    </row>
    <row r="797" spans="1:11" hidden="1" x14ac:dyDescent="0.25">
      <c r="A797" s="294"/>
      <c r="B797" s="294"/>
      <c r="C797" s="294"/>
      <c r="D797" s="294"/>
      <c r="E797" s="294"/>
      <c r="F797" s="294"/>
      <c r="G797" s="294"/>
      <c r="H797" s="294"/>
      <c r="I797" s="294"/>
      <c r="J797" s="294"/>
      <c r="K797" s="294"/>
    </row>
    <row r="798" spans="1:11" hidden="1" x14ac:dyDescent="0.25">
      <c r="A798" s="294"/>
      <c r="B798" s="294"/>
      <c r="C798" s="294"/>
      <c r="D798" s="294"/>
      <c r="E798" s="294"/>
      <c r="F798" s="294"/>
      <c r="G798" s="294"/>
      <c r="H798" s="294"/>
      <c r="I798" s="294"/>
      <c r="J798" s="294"/>
      <c r="K798" s="294"/>
    </row>
    <row r="799" spans="1:11" hidden="1" x14ac:dyDescent="0.25">
      <c r="A799" s="294"/>
      <c r="B799" s="294"/>
      <c r="C799" s="294"/>
      <c r="D799" s="294"/>
      <c r="E799" s="294"/>
      <c r="F799" s="294"/>
      <c r="G799" s="294"/>
      <c r="H799" s="294"/>
      <c r="I799" s="294"/>
      <c r="J799" s="294"/>
      <c r="K799" s="294"/>
    </row>
    <row r="800" spans="1:11" hidden="1" x14ac:dyDescent="0.25">
      <c r="A800" s="294"/>
      <c r="B800" s="294"/>
      <c r="C800" s="294"/>
      <c r="D800" s="294"/>
      <c r="E800" s="294"/>
      <c r="F800" s="294"/>
      <c r="G800" s="294"/>
      <c r="H800" s="294"/>
      <c r="I800" s="294"/>
      <c r="J800" s="294"/>
      <c r="K800" s="294"/>
    </row>
    <row r="801" spans="1:11" hidden="1" x14ac:dyDescent="0.25">
      <c r="A801" s="294"/>
      <c r="B801" s="294"/>
      <c r="C801" s="294"/>
      <c r="D801" s="294"/>
      <c r="E801" s="294"/>
      <c r="F801" s="294"/>
      <c r="G801" s="294"/>
      <c r="H801" s="294"/>
      <c r="I801" s="294"/>
      <c r="J801" s="294"/>
      <c r="K801" s="294"/>
    </row>
    <row r="802" spans="1:11" hidden="1" x14ac:dyDescent="0.25">
      <c r="A802" s="294"/>
      <c r="B802" s="294"/>
      <c r="C802" s="294"/>
      <c r="D802" s="294"/>
      <c r="E802" s="294"/>
      <c r="F802" s="294"/>
      <c r="G802" s="294"/>
      <c r="H802" s="294"/>
      <c r="I802" s="294"/>
      <c r="J802" s="294"/>
      <c r="K802" s="294"/>
    </row>
    <row r="803" spans="1:11" hidden="1" x14ac:dyDescent="0.25">
      <c r="A803" s="294"/>
      <c r="B803" s="294"/>
      <c r="C803" s="294"/>
      <c r="D803" s="294"/>
      <c r="E803" s="294"/>
      <c r="F803" s="294"/>
      <c r="G803" s="294"/>
      <c r="H803" s="294"/>
      <c r="I803" s="294"/>
      <c r="J803" s="294"/>
      <c r="K803" s="294"/>
    </row>
    <row r="804" spans="1:11" hidden="1" x14ac:dyDescent="0.25">
      <c r="A804" s="294"/>
      <c r="B804" s="294"/>
      <c r="C804" s="294"/>
      <c r="D804" s="294"/>
      <c r="E804" s="294"/>
      <c r="F804" s="294"/>
      <c r="G804" s="294"/>
      <c r="H804" s="294"/>
      <c r="I804" s="294"/>
      <c r="J804" s="294"/>
      <c r="K804" s="294"/>
    </row>
    <row r="805" spans="1:11" hidden="1" x14ac:dyDescent="0.25">
      <c r="A805" s="294"/>
      <c r="B805" s="294"/>
      <c r="C805" s="294"/>
      <c r="D805" s="294"/>
      <c r="E805" s="294"/>
      <c r="F805" s="294"/>
      <c r="G805" s="294"/>
      <c r="H805" s="294"/>
      <c r="I805" s="294"/>
      <c r="J805" s="294"/>
      <c r="K805" s="294"/>
    </row>
    <row r="806" spans="1:11" hidden="1" x14ac:dyDescent="0.25">
      <c r="A806" s="294"/>
      <c r="B806" s="294"/>
      <c r="C806" s="294"/>
      <c r="D806" s="294"/>
      <c r="E806" s="294"/>
      <c r="F806" s="294"/>
      <c r="G806" s="294"/>
      <c r="H806" s="294"/>
      <c r="I806" s="294"/>
      <c r="J806" s="294"/>
      <c r="K806" s="294"/>
    </row>
    <row r="807" spans="1:11" hidden="1" x14ac:dyDescent="0.25">
      <c r="A807" s="294"/>
      <c r="B807" s="294"/>
      <c r="C807" s="294"/>
      <c r="D807" s="294"/>
      <c r="E807" s="294"/>
      <c r="F807" s="294"/>
      <c r="G807" s="294"/>
      <c r="H807" s="294"/>
      <c r="I807" s="294"/>
      <c r="J807" s="294"/>
      <c r="K807" s="294"/>
    </row>
    <row r="808" spans="1:11" hidden="1" x14ac:dyDescent="0.25">
      <c r="A808" s="294"/>
      <c r="B808" s="294"/>
      <c r="C808" s="294"/>
      <c r="D808" s="294"/>
      <c r="E808" s="294"/>
      <c r="F808" s="294"/>
      <c r="G808" s="294"/>
      <c r="H808" s="294"/>
      <c r="I808" s="294"/>
      <c r="J808" s="294"/>
      <c r="K808" s="294"/>
    </row>
    <row r="809" spans="1:11" hidden="1" x14ac:dyDescent="0.25">
      <c r="A809" s="294"/>
      <c r="B809" s="294"/>
      <c r="C809" s="294"/>
      <c r="D809" s="294"/>
      <c r="E809" s="294"/>
      <c r="F809" s="294"/>
      <c r="G809" s="294"/>
      <c r="H809" s="294"/>
      <c r="I809" s="294"/>
      <c r="J809" s="294"/>
      <c r="K809" s="294"/>
    </row>
    <row r="810" spans="1:11" hidden="1" x14ac:dyDescent="0.25">
      <c r="A810" s="294"/>
      <c r="B810" s="294"/>
      <c r="C810" s="294"/>
      <c r="D810" s="294"/>
      <c r="E810" s="294"/>
      <c r="F810" s="294"/>
      <c r="G810" s="294"/>
      <c r="H810" s="294"/>
      <c r="I810" s="294"/>
      <c r="J810" s="294"/>
      <c r="K810" s="294"/>
    </row>
    <row r="811" spans="1:11" hidden="1" x14ac:dyDescent="0.25">
      <c r="A811" s="294"/>
      <c r="B811" s="294"/>
      <c r="C811" s="294"/>
      <c r="D811" s="294"/>
      <c r="E811" s="294"/>
      <c r="F811" s="294"/>
      <c r="G811" s="294"/>
      <c r="H811" s="294"/>
      <c r="I811" s="294"/>
      <c r="J811" s="294"/>
      <c r="K811" s="294"/>
    </row>
    <row r="812" spans="1:11" hidden="1" x14ac:dyDescent="0.25">
      <c r="A812" s="294"/>
      <c r="B812" s="294"/>
      <c r="C812" s="294"/>
      <c r="D812" s="294"/>
      <c r="E812" s="294"/>
      <c r="F812" s="294"/>
      <c r="G812" s="294"/>
      <c r="H812" s="294"/>
      <c r="I812" s="294"/>
      <c r="J812" s="294"/>
      <c r="K812" s="294"/>
    </row>
    <row r="813" spans="1:11" hidden="1" x14ac:dyDescent="0.25">
      <c r="A813" s="294"/>
      <c r="B813" s="294"/>
      <c r="C813" s="294"/>
      <c r="D813" s="294"/>
      <c r="E813" s="294"/>
      <c r="F813" s="294"/>
      <c r="G813" s="294"/>
      <c r="H813" s="294"/>
      <c r="I813" s="294"/>
      <c r="J813" s="294"/>
      <c r="K813" s="294"/>
    </row>
    <row r="814" spans="1:11" hidden="1" x14ac:dyDescent="0.25">
      <c r="A814" s="294"/>
      <c r="B814" s="294"/>
      <c r="C814" s="294"/>
      <c r="D814" s="294"/>
      <c r="E814" s="294"/>
      <c r="F814" s="294"/>
      <c r="G814" s="294"/>
      <c r="H814" s="294"/>
      <c r="I814" s="294"/>
      <c r="J814" s="294"/>
      <c r="K814" s="294"/>
    </row>
    <row r="815" spans="1:11" hidden="1" x14ac:dyDescent="0.25">
      <c r="A815" s="294"/>
      <c r="B815" s="294"/>
      <c r="C815" s="294"/>
      <c r="D815" s="294"/>
      <c r="E815" s="294"/>
      <c r="F815" s="294"/>
      <c r="G815" s="294"/>
      <c r="H815" s="294"/>
      <c r="I815" s="294"/>
      <c r="J815" s="294"/>
      <c r="K815" s="294"/>
    </row>
    <row r="816" spans="1:11" hidden="1" x14ac:dyDescent="0.25">
      <c r="A816" s="294"/>
      <c r="B816" s="294"/>
      <c r="C816" s="294"/>
      <c r="D816" s="294"/>
      <c r="E816" s="294"/>
      <c r="F816" s="294"/>
      <c r="G816" s="294"/>
      <c r="H816" s="294"/>
      <c r="I816" s="294"/>
      <c r="J816" s="294"/>
      <c r="K816" s="294"/>
    </row>
    <row r="817" spans="1:11" hidden="1" x14ac:dyDescent="0.25">
      <c r="A817" s="294"/>
      <c r="B817" s="294"/>
      <c r="C817" s="294"/>
      <c r="D817" s="294"/>
      <c r="E817" s="294"/>
      <c r="F817" s="294"/>
      <c r="G817" s="294"/>
      <c r="H817" s="294"/>
      <c r="I817" s="294"/>
      <c r="J817" s="294"/>
      <c r="K817" s="294"/>
    </row>
    <row r="818" spans="1:11" hidden="1" x14ac:dyDescent="0.25">
      <c r="A818" s="294"/>
      <c r="B818" s="294"/>
      <c r="C818" s="294"/>
      <c r="D818" s="294"/>
      <c r="E818" s="294"/>
      <c r="F818" s="294"/>
      <c r="G818" s="294"/>
      <c r="H818" s="294"/>
      <c r="I818" s="294"/>
      <c r="J818" s="294"/>
      <c r="K818" s="294"/>
    </row>
    <row r="819" spans="1:11" hidden="1" x14ac:dyDescent="0.25">
      <c r="A819" s="294"/>
      <c r="B819" s="294"/>
      <c r="C819" s="294"/>
      <c r="D819" s="294"/>
      <c r="E819" s="294"/>
      <c r="F819" s="294"/>
      <c r="G819" s="294"/>
      <c r="H819" s="294"/>
      <c r="I819" s="294"/>
      <c r="J819" s="294"/>
      <c r="K819" s="294"/>
    </row>
    <row r="820" spans="1:11" hidden="1" x14ac:dyDescent="0.25">
      <c r="A820" s="294"/>
      <c r="B820" s="294"/>
      <c r="C820" s="294"/>
      <c r="D820" s="294"/>
      <c r="E820" s="294"/>
      <c r="F820" s="294"/>
      <c r="G820" s="294"/>
      <c r="H820" s="294"/>
      <c r="I820" s="294"/>
      <c r="J820" s="294"/>
      <c r="K820" s="294"/>
    </row>
    <row r="821" spans="1:11" hidden="1" x14ac:dyDescent="0.25">
      <c r="A821" s="294"/>
      <c r="B821" s="294"/>
      <c r="C821" s="294"/>
      <c r="D821" s="294"/>
      <c r="E821" s="294"/>
      <c r="F821" s="294"/>
      <c r="G821" s="294"/>
      <c r="H821" s="294"/>
      <c r="I821" s="294"/>
      <c r="J821" s="294"/>
      <c r="K821" s="294"/>
    </row>
    <row r="822" spans="1:11" hidden="1" x14ac:dyDescent="0.25">
      <c r="A822" s="294"/>
      <c r="B822" s="294"/>
      <c r="C822" s="294"/>
      <c r="D822" s="294"/>
      <c r="E822" s="294"/>
      <c r="F822" s="294"/>
      <c r="G822" s="294"/>
      <c r="H822" s="294"/>
      <c r="I822" s="294"/>
      <c r="J822" s="294"/>
      <c r="K822" s="294"/>
    </row>
    <row r="823" spans="1:11" hidden="1" x14ac:dyDescent="0.25">
      <c r="A823" s="294"/>
      <c r="B823" s="294"/>
      <c r="C823" s="294"/>
      <c r="D823" s="294"/>
      <c r="E823" s="294"/>
      <c r="F823" s="294"/>
      <c r="G823" s="294"/>
      <c r="H823" s="294"/>
      <c r="I823" s="294"/>
      <c r="J823" s="294"/>
      <c r="K823" s="294"/>
    </row>
    <row r="824" spans="1:11" hidden="1" x14ac:dyDescent="0.25">
      <c r="A824" s="294"/>
      <c r="B824" s="294"/>
      <c r="C824" s="294"/>
      <c r="D824" s="294"/>
      <c r="E824" s="294"/>
      <c r="F824" s="294"/>
      <c r="G824" s="294"/>
      <c r="H824" s="294"/>
      <c r="I824" s="294"/>
      <c r="J824" s="294"/>
      <c r="K824" s="294"/>
    </row>
    <row r="825" spans="1:11" hidden="1" x14ac:dyDescent="0.25">
      <c r="A825" s="294"/>
      <c r="B825" s="294"/>
      <c r="C825" s="294"/>
      <c r="D825" s="294"/>
      <c r="E825" s="294"/>
      <c r="F825" s="294"/>
      <c r="G825" s="294"/>
      <c r="H825" s="294"/>
      <c r="I825" s="294"/>
      <c r="J825" s="294"/>
      <c r="K825" s="294"/>
    </row>
    <row r="826" spans="1:11" hidden="1" x14ac:dyDescent="0.25">
      <c r="A826" s="294"/>
      <c r="B826" s="294"/>
      <c r="C826" s="294"/>
      <c r="D826" s="294"/>
      <c r="E826" s="294"/>
      <c r="F826" s="294"/>
      <c r="G826" s="294"/>
      <c r="H826" s="294"/>
      <c r="I826" s="294"/>
      <c r="J826" s="294"/>
      <c r="K826" s="294"/>
    </row>
    <row r="827" spans="1:11" hidden="1" x14ac:dyDescent="0.25">
      <c r="A827" s="294"/>
      <c r="B827" s="294"/>
      <c r="C827" s="294"/>
      <c r="D827" s="294"/>
      <c r="E827" s="294"/>
      <c r="F827" s="294"/>
      <c r="G827" s="294"/>
      <c r="H827" s="294"/>
      <c r="I827" s="294"/>
      <c r="J827" s="294"/>
      <c r="K827" s="294"/>
    </row>
    <row r="828" spans="1:11" hidden="1" x14ac:dyDescent="0.25">
      <c r="A828" s="294"/>
      <c r="B828" s="294"/>
      <c r="C828" s="294"/>
      <c r="D828" s="294"/>
      <c r="E828" s="294"/>
      <c r="F828" s="294"/>
      <c r="G828" s="294"/>
      <c r="H828" s="294"/>
      <c r="I828" s="294"/>
      <c r="J828" s="294"/>
      <c r="K828" s="294"/>
    </row>
    <row r="829" spans="1:11" hidden="1" x14ac:dyDescent="0.25">
      <c r="A829" s="294"/>
      <c r="B829" s="294"/>
      <c r="C829" s="294"/>
      <c r="D829" s="294"/>
      <c r="E829" s="294"/>
      <c r="F829" s="294"/>
      <c r="G829" s="294"/>
      <c r="H829" s="294"/>
      <c r="I829" s="294"/>
      <c r="J829" s="294"/>
      <c r="K829" s="294"/>
    </row>
    <row r="830" spans="1:11" hidden="1" x14ac:dyDescent="0.25">
      <c r="A830" s="294"/>
      <c r="B830" s="294"/>
      <c r="C830" s="294"/>
      <c r="D830" s="294"/>
      <c r="E830" s="294"/>
      <c r="F830" s="294"/>
      <c r="G830" s="294"/>
      <c r="H830" s="294"/>
      <c r="I830" s="294"/>
      <c r="J830" s="294"/>
      <c r="K830" s="294"/>
    </row>
    <row r="831" spans="1:11" hidden="1" x14ac:dyDescent="0.25">
      <c r="A831" s="294"/>
      <c r="B831" s="294"/>
      <c r="C831" s="294"/>
      <c r="D831" s="294"/>
      <c r="E831" s="294"/>
      <c r="F831" s="294"/>
      <c r="G831" s="294"/>
      <c r="H831" s="294"/>
      <c r="I831" s="294"/>
      <c r="J831" s="294"/>
      <c r="K831" s="294"/>
    </row>
    <row r="832" spans="1:11" hidden="1" x14ac:dyDescent="0.25">
      <c r="A832" s="294"/>
      <c r="B832" s="294"/>
      <c r="C832" s="294"/>
      <c r="D832" s="294"/>
      <c r="E832" s="294"/>
      <c r="F832" s="294"/>
      <c r="G832" s="294"/>
      <c r="H832" s="294"/>
      <c r="I832" s="294"/>
      <c r="J832" s="294"/>
      <c r="K832" s="294"/>
    </row>
    <row r="833" spans="1:11" hidden="1" x14ac:dyDescent="0.25">
      <c r="A833" s="294"/>
      <c r="B833" s="294"/>
      <c r="C833" s="294"/>
      <c r="D833" s="294"/>
      <c r="E833" s="294"/>
      <c r="F833" s="294"/>
      <c r="G833" s="294"/>
      <c r="H833" s="294"/>
      <c r="I833" s="294"/>
      <c r="J833" s="294"/>
      <c r="K833" s="294"/>
    </row>
    <row r="834" spans="1:11" hidden="1" x14ac:dyDescent="0.25">
      <c r="A834" s="294"/>
      <c r="B834" s="294"/>
      <c r="C834" s="294"/>
      <c r="D834" s="294"/>
      <c r="E834" s="294"/>
      <c r="F834" s="294"/>
      <c r="G834" s="294"/>
      <c r="H834" s="294"/>
      <c r="I834" s="294"/>
      <c r="J834" s="294"/>
      <c r="K834" s="294"/>
    </row>
    <row r="835" spans="1:11" hidden="1" x14ac:dyDescent="0.25">
      <c r="A835" s="294"/>
      <c r="B835" s="294"/>
      <c r="C835" s="294"/>
      <c r="D835" s="294"/>
      <c r="E835" s="294"/>
      <c r="F835" s="294"/>
      <c r="G835" s="294"/>
      <c r="H835" s="294"/>
      <c r="I835" s="294"/>
      <c r="J835" s="294"/>
      <c r="K835" s="294"/>
    </row>
    <row r="836" spans="1:11" hidden="1" x14ac:dyDescent="0.25">
      <c r="A836" s="294"/>
      <c r="B836" s="294"/>
      <c r="C836" s="294"/>
      <c r="D836" s="294"/>
      <c r="E836" s="294"/>
      <c r="F836" s="294"/>
      <c r="G836" s="294"/>
      <c r="H836" s="294"/>
      <c r="I836" s="294"/>
      <c r="J836" s="294"/>
      <c r="K836" s="294"/>
    </row>
    <row r="837" spans="1:11" hidden="1" x14ac:dyDescent="0.25">
      <c r="A837" s="294"/>
      <c r="B837" s="294"/>
      <c r="C837" s="294"/>
      <c r="D837" s="294"/>
      <c r="E837" s="294"/>
      <c r="F837" s="294"/>
      <c r="G837" s="294"/>
      <c r="H837" s="294"/>
      <c r="I837" s="294"/>
      <c r="J837" s="294"/>
      <c r="K837" s="294"/>
    </row>
    <row r="838" spans="1:11" hidden="1" x14ac:dyDescent="0.25">
      <c r="A838" s="294"/>
      <c r="B838" s="294"/>
      <c r="C838" s="294"/>
      <c r="D838" s="294"/>
      <c r="E838" s="294"/>
      <c r="F838" s="294"/>
      <c r="G838" s="294"/>
      <c r="H838" s="294"/>
      <c r="I838" s="294"/>
      <c r="J838" s="294"/>
      <c r="K838" s="294"/>
    </row>
    <row r="839" spans="1:11" hidden="1" x14ac:dyDescent="0.25">
      <c r="A839" s="294"/>
      <c r="B839" s="294"/>
      <c r="C839" s="294"/>
      <c r="D839" s="294"/>
      <c r="E839" s="294"/>
      <c r="F839" s="294"/>
      <c r="G839" s="294"/>
      <c r="H839" s="294"/>
      <c r="I839" s="294"/>
      <c r="J839" s="294"/>
      <c r="K839" s="294"/>
    </row>
    <row r="840" spans="1:11" hidden="1" x14ac:dyDescent="0.25">
      <c r="A840" s="294"/>
      <c r="B840" s="294"/>
      <c r="C840" s="294"/>
      <c r="D840" s="294"/>
      <c r="E840" s="294"/>
      <c r="F840" s="294"/>
      <c r="G840" s="294"/>
      <c r="H840" s="294"/>
      <c r="I840" s="294"/>
      <c r="J840" s="294"/>
      <c r="K840" s="294"/>
    </row>
    <row r="841" spans="1:11" hidden="1" x14ac:dyDescent="0.25">
      <c r="A841" s="294"/>
      <c r="B841" s="294"/>
      <c r="C841" s="294"/>
      <c r="D841" s="294"/>
      <c r="E841" s="294"/>
      <c r="F841" s="294"/>
      <c r="G841" s="294"/>
      <c r="H841" s="294"/>
      <c r="I841" s="294"/>
      <c r="J841" s="294"/>
      <c r="K841" s="294"/>
    </row>
    <row r="842" spans="1:11" hidden="1" x14ac:dyDescent="0.25">
      <c r="A842" s="294"/>
      <c r="B842" s="294"/>
      <c r="C842" s="294"/>
      <c r="D842" s="294"/>
      <c r="E842" s="294"/>
      <c r="F842" s="294"/>
      <c r="G842" s="294"/>
      <c r="H842" s="294"/>
      <c r="I842" s="294"/>
      <c r="J842" s="294"/>
      <c r="K842" s="294"/>
    </row>
    <row r="843" spans="1:11" hidden="1" x14ac:dyDescent="0.25">
      <c r="A843" s="294"/>
      <c r="B843" s="294"/>
      <c r="C843" s="294"/>
      <c r="D843" s="294"/>
      <c r="E843" s="294"/>
      <c r="F843" s="294"/>
      <c r="G843" s="294"/>
      <c r="H843" s="294"/>
      <c r="I843" s="294"/>
      <c r="J843" s="294"/>
      <c r="K843" s="294"/>
    </row>
    <row r="844" spans="1:11" hidden="1" x14ac:dyDescent="0.25">
      <c r="A844" s="294"/>
      <c r="B844" s="294"/>
      <c r="C844" s="294"/>
      <c r="D844" s="294"/>
      <c r="E844" s="294"/>
      <c r="F844" s="294"/>
      <c r="G844" s="294"/>
      <c r="H844" s="294"/>
      <c r="I844" s="294"/>
      <c r="J844" s="294"/>
      <c r="K844" s="294"/>
    </row>
    <row r="845" spans="1:11" hidden="1" x14ac:dyDescent="0.25">
      <c r="A845" s="294"/>
      <c r="B845" s="294"/>
      <c r="C845" s="294"/>
      <c r="D845" s="294"/>
      <c r="E845" s="294"/>
      <c r="F845" s="294"/>
      <c r="G845" s="294"/>
      <c r="H845" s="294"/>
      <c r="I845" s="294"/>
      <c r="J845" s="294"/>
      <c r="K845" s="294"/>
    </row>
    <row r="846" spans="1:11" hidden="1" x14ac:dyDescent="0.25">
      <c r="A846" s="294"/>
      <c r="B846" s="294"/>
      <c r="C846" s="294"/>
      <c r="D846" s="294"/>
      <c r="E846" s="294"/>
      <c r="F846" s="294"/>
      <c r="G846" s="294"/>
      <c r="H846" s="294"/>
      <c r="I846" s="294"/>
      <c r="J846" s="294"/>
      <c r="K846" s="294"/>
    </row>
    <row r="847" spans="1:11" hidden="1" x14ac:dyDescent="0.25">
      <c r="A847" s="294"/>
      <c r="B847" s="294"/>
      <c r="C847" s="294"/>
      <c r="D847" s="294"/>
      <c r="E847" s="294"/>
      <c r="F847" s="294"/>
      <c r="G847" s="294"/>
      <c r="H847" s="294"/>
      <c r="I847" s="294"/>
      <c r="J847" s="294"/>
      <c r="K847" s="294"/>
    </row>
    <row r="848" spans="1:11" hidden="1" x14ac:dyDescent="0.25">
      <c r="A848" s="294"/>
      <c r="B848" s="294"/>
      <c r="C848" s="294"/>
      <c r="D848" s="294"/>
      <c r="E848" s="294"/>
      <c r="F848" s="294"/>
      <c r="G848" s="294"/>
      <c r="H848" s="294"/>
      <c r="I848" s="294"/>
      <c r="J848" s="294"/>
      <c r="K848" s="294"/>
    </row>
    <row r="849" spans="1:11" hidden="1" x14ac:dyDescent="0.25">
      <c r="A849" s="294"/>
      <c r="B849" s="294"/>
      <c r="C849" s="294"/>
      <c r="D849" s="294"/>
      <c r="E849" s="294"/>
      <c r="F849" s="294"/>
      <c r="G849" s="294"/>
      <c r="H849" s="294"/>
      <c r="I849" s="294"/>
      <c r="J849" s="294"/>
      <c r="K849" s="294"/>
    </row>
    <row r="850" spans="1:11" hidden="1" x14ac:dyDescent="0.25">
      <c r="A850" s="294"/>
      <c r="B850" s="294"/>
      <c r="C850" s="294"/>
      <c r="D850" s="294"/>
      <c r="E850" s="294"/>
      <c r="F850" s="294"/>
      <c r="G850" s="294"/>
      <c r="H850" s="294"/>
      <c r="I850" s="294"/>
      <c r="J850" s="294"/>
      <c r="K850" s="294"/>
    </row>
    <row r="851" spans="1:11" hidden="1" x14ac:dyDescent="0.25">
      <c r="A851" s="294"/>
      <c r="B851" s="294"/>
      <c r="C851" s="294"/>
      <c r="D851" s="294"/>
      <c r="E851" s="294"/>
      <c r="F851" s="294"/>
      <c r="G851" s="294"/>
      <c r="H851" s="294"/>
      <c r="I851" s="294"/>
      <c r="J851" s="294"/>
      <c r="K851" s="294"/>
    </row>
    <row r="852" spans="1:11" hidden="1" x14ac:dyDescent="0.25">
      <c r="A852" s="294"/>
      <c r="B852" s="294"/>
      <c r="C852" s="294"/>
      <c r="D852" s="294"/>
      <c r="E852" s="294"/>
      <c r="F852" s="294"/>
      <c r="G852" s="294"/>
      <c r="H852" s="294"/>
      <c r="I852" s="294"/>
      <c r="J852" s="294"/>
      <c r="K852" s="294"/>
    </row>
    <row r="853" spans="1:11" hidden="1" x14ac:dyDescent="0.25">
      <c r="A853" s="294"/>
      <c r="B853" s="294"/>
      <c r="C853" s="294"/>
      <c r="D853" s="294"/>
      <c r="E853" s="294"/>
      <c r="F853" s="294"/>
      <c r="G853" s="294"/>
      <c r="H853" s="294"/>
      <c r="I853" s="294"/>
      <c r="J853" s="294"/>
      <c r="K853" s="294"/>
    </row>
    <row r="854" spans="1:11" hidden="1" x14ac:dyDescent="0.25">
      <c r="A854" s="294"/>
      <c r="B854" s="294"/>
      <c r="C854" s="294"/>
      <c r="D854" s="294"/>
      <c r="E854" s="294"/>
      <c r="F854" s="294"/>
      <c r="G854" s="294"/>
      <c r="H854" s="294"/>
      <c r="I854" s="294"/>
      <c r="J854" s="294"/>
      <c r="K854" s="294"/>
    </row>
    <row r="855" spans="1:11" hidden="1" x14ac:dyDescent="0.25">
      <c r="A855" s="294"/>
      <c r="B855" s="294"/>
      <c r="C855" s="294"/>
      <c r="D855" s="294"/>
      <c r="E855" s="294"/>
      <c r="F855" s="294"/>
      <c r="G855" s="294"/>
      <c r="H855" s="294"/>
      <c r="I855" s="294"/>
      <c r="J855" s="294"/>
      <c r="K855" s="294"/>
    </row>
    <row r="856" spans="1:11" hidden="1" x14ac:dyDescent="0.25">
      <c r="A856" s="294"/>
      <c r="B856" s="294"/>
      <c r="C856" s="294"/>
      <c r="D856" s="294"/>
      <c r="E856" s="294"/>
      <c r="F856" s="294"/>
      <c r="G856" s="294"/>
      <c r="H856" s="294"/>
      <c r="I856" s="294"/>
      <c r="J856" s="294"/>
      <c r="K856" s="294"/>
    </row>
    <row r="857" spans="1:11" hidden="1" x14ac:dyDescent="0.25">
      <c r="A857" s="294"/>
      <c r="B857" s="294"/>
      <c r="C857" s="294"/>
      <c r="D857" s="294"/>
      <c r="E857" s="294"/>
      <c r="F857" s="294"/>
      <c r="G857" s="294"/>
      <c r="H857" s="294"/>
      <c r="I857" s="294"/>
      <c r="J857" s="294"/>
      <c r="K857" s="294"/>
    </row>
    <row r="858" spans="1:11" hidden="1" x14ac:dyDescent="0.25">
      <c r="A858" s="294"/>
      <c r="B858" s="294"/>
      <c r="C858" s="294"/>
      <c r="D858" s="294"/>
      <c r="E858" s="294"/>
      <c r="F858" s="294"/>
      <c r="G858" s="294"/>
      <c r="H858" s="294"/>
      <c r="I858" s="294"/>
      <c r="J858" s="294"/>
      <c r="K858" s="294"/>
    </row>
    <row r="859" spans="1:11" hidden="1" x14ac:dyDescent="0.25">
      <c r="A859" s="294"/>
      <c r="B859" s="294"/>
      <c r="C859" s="294"/>
      <c r="D859" s="294"/>
      <c r="E859" s="294"/>
      <c r="F859" s="294"/>
      <c r="G859" s="294"/>
      <c r="H859" s="294"/>
      <c r="I859" s="294"/>
      <c r="J859" s="294"/>
      <c r="K859" s="294"/>
    </row>
    <row r="860" spans="1:11" hidden="1" x14ac:dyDescent="0.25">
      <c r="A860" s="294"/>
      <c r="B860" s="294"/>
      <c r="C860" s="294"/>
      <c r="D860" s="294"/>
      <c r="E860" s="294"/>
      <c r="F860" s="294"/>
      <c r="G860" s="294"/>
      <c r="H860" s="294"/>
      <c r="I860" s="294"/>
      <c r="J860" s="294"/>
      <c r="K860" s="294"/>
    </row>
    <row r="861" spans="1:11" hidden="1" x14ac:dyDescent="0.25">
      <c r="A861" s="294"/>
      <c r="B861" s="294"/>
      <c r="C861" s="294"/>
      <c r="D861" s="294"/>
      <c r="E861" s="294"/>
      <c r="F861" s="294"/>
      <c r="G861" s="294"/>
      <c r="H861" s="294"/>
      <c r="I861" s="294"/>
      <c r="J861" s="294"/>
      <c r="K861" s="294"/>
    </row>
    <row r="862" spans="1:11" hidden="1" x14ac:dyDescent="0.25">
      <c r="A862" s="294"/>
      <c r="B862" s="294"/>
      <c r="C862" s="294"/>
      <c r="D862" s="294"/>
      <c r="E862" s="294"/>
      <c r="F862" s="294"/>
      <c r="G862" s="294"/>
      <c r="H862" s="294"/>
      <c r="I862" s="294"/>
      <c r="J862" s="294"/>
      <c r="K862" s="294"/>
    </row>
    <row r="863" spans="1:11" hidden="1" x14ac:dyDescent="0.25">
      <c r="A863" s="294"/>
      <c r="B863" s="294"/>
      <c r="C863" s="294"/>
      <c r="D863" s="294"/>
      <c r="E863" s="294"/>
      <c r="F863" s="294"/>
      <c r="G863" s="294"/>
      <c r="H863" s="294"/>
      <c r="I863" s="294"/>
      <c r="J863" s="294"/>
      <c r="K863" s="294"/>
    </row>
    <row r="864" spans="1:11" hidden="1" x14ac:dyDescent="0.25">
      <c r="A864" s="294"/>
      <c r="B864" s="294"/>
      <c r="C864" s="294"/>
      <c r="D864" s="294"/>
      <c r="E864" s="294"/>
      <c r="F864" s="294"/>
      <c r="G864" s="294"/>
      <c r="H864" s="294"/>
      <c r="I864" s="294"/>
      <c r="J864" s="294"/>
      <c r="K864" s="294"/>
    </row>
    <row r="865" spans="1:11" hidden="1" x14ac:dyDescent="0.25">
      <c r="A865" s="294"/>
      <c r="B865" s="294"/>
      <c r="C865" s="294"/>
      <c r="D865" s="294"/>
      <c r="E865" s="294"/>
      <c r="F865" s="294"/>
      <c r="G865" s="294"/>
      <c r="H865" s="294"/>
      <c r="I865" s="294"/>
      <c r="J865" s="294"/>
      <c r="K865" s="294"/>
    </row>
    <row r="866" spans="1:11" hidden="1" x14ac:dyDescent="0.25">
      <c r="A866" s="294"/>
      <c r="B866" s="294"/>
      <c r="C866" s="294"/>
      <c r="D866" s="294"/>
      <c r="E866" s="294"/>
      <c r="F866" s="294"/>
      <c r="G866" s="294"/>
      <c r="H866" s="294"/>
      <c r="I866" s="294"/>
      <c r="J866" s="294"/>
      <c r="K866" s="294"/>
    </row>
    <row r="867" spans="1:11" hidden="1" x14ac:dyDescent="0.25">
      <c r="A867" s="294"/>
      <c r="B867" s="294"/>
      <c r="C867" s="294"/>
      <c r="D867" s="294"/>
      <c r="E867" s="294"/>
      <c r="F867" s="294"/>
      <c r="G867" s="294"/>
      <c r="H867" s="294"/>
      <c r="I867" s="294"/>
      <c r="J867" s="294"/>
      <c r="K867" s="294"/>
    </row>
    <row r="868" spans="1:11" hidden="1" x14ac:dyDescent="0.25">
      <c r="A868" s="294"/>
      <c r="B868" s="294"/>
      <c r="C868" s="294"/>
      <c r="D868" s="294"/>
      <c r="E868" s="294"/>
      <c r="F868" s="294"/>
      <c r="G868" s="294"/>
      <c r="H868" s="294"/>
      <c r="I868" s="294"/>
      <c r="J868" s="294"/>
      <c r="K868" s="294"/>
    </row>
    <row r="869" spans="1:11" hidden="1" x14ac:dyDescent="0.25">
      <c r="A869" s="294"/>
      <c r="B869" s="294"/>
      <c r="C869" s="294"/>
      <c r="D869" s="294"/>
      <c r="E869" s="294"/>
      <c r="F869" s="294"/>
      <c r="G869" s="294"/>
      <c r="H869" s="294"/>
      <c r="I869" s="294"/>
      <c r="J869" s="294"/>
      <c r="K869" s="294"/>
    </row>
    <row r="870" spans="1:11" hidden="1" x14ac:dyDescent="0.25">
      <c r="A870" s="294"/>
      <c r="B870" s="294"/>
      <c r="C870" s="294"/>
      <c r="D870" s="294"/>
      <c r="E870" s="294"/>
      <c r="F870" s="294"/>
      <c r="G870" s="294"/>
      <c r="H870" s="294"/>
      <c r="I870" s="294"/>
      <c r="J870" s="294"/>
      <c r="K870" s="294"/>
    </row>
    <row r="871" spans="1:11" hidden="1" x14ac:dyDescent="0.25">
      <c r="A871" s="294"/>
      <c r="B871" s="294"/>
      <c r="C871" s="294"/>
      <c r="D871" s="294"/>
      <c r="E871" s="294"/>
      <c r="F871" s="294"/>
      <c r="G871" s="294"/>
      <c r="H871" s="294"/>
      <c r="I871" s="294"/>
      <c r="J871" s="294"/>
      <c r="K871" s="294"/>
    </row>
    <row r="872" spans="1:11" hidden="1" x14ac:dyDescent="0.25">
      <c r="A872" s="294"/>
      <c r="B872" s="294"/>
      <c r="C872" s="294"/>
      <c r="D872" s="294"/>
      <c r="E872" s="294"/>
      <c r="F872" s="294"/>
      <c r="G872" s="294"/>
      <c r="H872" s="294"/>
      <c r="I872" s="294"/>
      <c r="J872" s="294"/>
      <c r="K872" s="294"/>
    </row>
    <row r="873" spans="1:11" hidden="1" x14ac:dyDescent="0.25">
      <c r="A873" s="294"/>
      <c r="B873" s="294"/>
      <c r="C873" s="294"/>
      <c r="D873" s="294"/>
      <c r="E873" s="294"/>
      <c r="F873" s="294"/>
      <c r="G873" s="294"/>
      <c r="H873" s="294"/>
      <c r="I873" s="294"/>
      <c r="J873" s="294"/>
      <c r="K873" s="294"/>
    </row>
    <row r="874" spans="1:11" hidden="1" x14ac:dyDescent="0.25">
      <c r="A874" s="294"/>
      <c r="B874" s="294"/>
      <c r="C874" s="294"/>
      <c r="D874" s="294"/>
      <c r="E874" s="294"/>
      <c r="F874" s="294"/>
      <c r="G874" s="294"/>
      <c r="H874" s="294"/>
      <c r="I874" s="294"/>
      <c r="J874" s="294"/>
      <c r="K874" s="294"/>
    </row>
    <row r="875" spans="1:11" hidden="1" x14ac:dyDescent="0.25">
      <c r="A875" s="294"/>
      <c r="B875" s="294"/>
      <c r="C875" s="294"/>
      <c r="D875" s="294"/>
      <c r="E875" s="294"/>
      <c r="F875" s="294"/>
      <c r="G875" s="294"/>
      <c r="H875" s="294"/>
      <c r="I875" s="294"/>
      <c r="J875" s="294"/>
      <c r="K875" s="294"/>
    </row>
    <row r="876" spans="1:11" hidden="1" x14ac:dyDescent="0.25">
      <c r="A876" s="294"/>
      <c r="B876" s="294"/>
      <c r="C876" s="294"/>
      <c r="D876" s="294"/>
      <c r="E876" s="294"/>
      <c r="F876" s="294"/>
      <c r="G876" s="294"/>
      <c r="H876" s="294"/>
      <c r="I876" s="294"/>
      <c r="J876" s="294"/>
      <c r="K876" s="294"/>
    </row>
    <row r="877" spans="1:11" hidden="1" x14ac:dyDescent="0.25">
      <c r="A877" s="294"/>
      <c r="B877" s="294"/>
      <c r="C877" s="294"/>
      <c r="D877" s="294"/>
      <c r="E877" s="294"/>
      <c r="F877" s="294"/>
      <c r="G877" s="294"/>
      <c r="H877" s="294"/>
      <c r="I877" s="294"/>
      <c r="J877" s="294"/>
      <c r="K877" s="294"/>
    </row>
    <row r="878" spans="1:11" hidden="1" x14ac:dyDescent="0.25">
      <c r="A878" s="294"/>
      <c r="B878" s="294"/>
      <c r="C878" s="294"/>
      <c r="D878" s="294"/>
      <c r="E878" s="294"/>
      <c r="F878" s="294"/>
      <c r="G878" s="294"/>
      <c r="H878" s="294"/>
      <c r="I878" s="294"/>
      <c r="J878" s="294"/>
      <c r="K878" s="294"/>
    </row>
    <row r="879" spans="1:11" hidden="1" x14ac:dyDescent="0.25">
      <c r="A879" s="294"/>
      <c r="B879" s="294"/>
      <c r="C879" s="294"/>
      <c r="D879" s="294"/>
      <c r="E879" s="294"/>
      <c r="F879" s="294"/>
      <c r="G879" s="294"/>
      <c r="H879" s="294"/>
      <c r="I879" s="294"/>
      <c r="J879" s="294"/>
      <c r="K879" s="294"/>
    </row>
    <row r="880" spans="1:11" hidden="1" x14ac:dyDescent="0.25">
      <c r="A880" s="294"/>
      <c r="B880" s="294"/>
      <c r="C880" s="294"/>
      <c r="D880" s="294"/>
      <c r="E880" s="294"/>
      <c r="F880" s="294"/>
      <c r="G880" s="294"/>
      <c r="H880" s="294"/>
      <c r="I880" s="294"/>
      <c r="J880" s="294"/>
      <c r="K880" s="294"/>
    </row>
    <row r="881" spans="1:11" hidden="1" x14ac:dyDescent="0.25">
      <c r="A881" s="294"/>
      <c r="B881" s="294"/>
      <c r="C881" s="294"/>
      <c r="D881" s="294"/>
      <c r="E881" s="294"/>
      <c r="F881" s="294"/>
      <c r="G881" s="294"/>
      <c r="H881" s="294"/>
      <c r="I881" s="294"/>
      <c r="J881" s="294"/>
      <c r="K881" s="294"/>
    </row>
    <row r="882" spans="1:11" hidden="1" x14ac:dyDescent="0.25">
      <c r="A882" s="294"/>
      <c r="B882" s="294"/>
      <c r="C882" s="294"/>
      <c r="D882" s="294"/>
      <c r="E882" s="294"/>
      <c r="F882" s="294"/>
      <c r="G882" s="294"/>
      <c r="H882" s="294"/>
      <c r="I882" s="294"/>
      <c r="J882" s="294"/>
      <c r="K882" s="294"/>
    </row>
    <row r="883" spans="1:11" hidden="1" x14ac:dyDescent="0.25">
      <c r="A883" s="294"/>
      <c r="B883" s="294"/>
      <c r="C883" s="294"/>
      <c r="D883" s="294"/>
      <c r="E883" s="294"/>
      <c r="F883" s="294"/>
      <c r="G883" s="294"/>
      <c r="H883" s="294"/>
      <c r="I883" s="294"/>
      <c r="J883" s="294"/>
      <c r="K883" s="294"/>
    </row>
    <row r="884" spans="1:11" hidden="1" x14ac:dyDescent="0.25">
      <c r="A884" s="294"/>
      <c r="B884" s="294"/>
      <c r="C884" s="294"/>
      <c r="D884" s="294"/>
      <c r="E884" s="294"/>
      <c r="F884" s="294"/>
      <c r="G884" s="294"/>
      <c r="H884" s="294"/>
      <c r="I884" s="294"/>
      <c r="J884" s="294"/>
      <c r="K884" s="294"/>
    </row>
    <row r="885" spans="1:11" hidden="1" x14ac:dyDescent="0.25">
      <c r="A885" s="294"/>
      <c r="B885" s="294"/>
      <c r="C885" s="294"/>
      <c r="D885" s="294"/>
      <c r="E885" s="294"/>
      <c r="F885" s="294"/>
      <c r="G885" s="294"/>
      <c r="H885" s="294"/>
      <c r="I885" s="294"/>
      <c r="J885" s="294"/>
      <c r="K885" s="294"/>
    </row>
    <row r="886" spans="1:11" hidden="1" x14ac:dyDescent="0.25">
      <c r="A886" s="294"/>
      <c r="B886" s="294"/>
      <c r="C886" s="294"/>
      <c r="D886" s="294"/>
      <c r="E886" s="294"/>
      <c r="F886" s="294"/>
      <c r="G886" s="294"/>
      <c r="H886" s="294"/>
      <c r="I886" s="294"/>
      <c r="J886" s="294"/>
      <c r="K886" s="294"/>
    </row>
    <row r="887" spans="1:11" hidden="1" x14ac:dyDescent="0.25">
      <c r="A887" s="294"/>
      <c r="B887" s="294"/>
      <c r="C887" s="294"/>
      <c r="D887" s="294"/>
      <c r="E887" s="294"/>
      <c r="F887" s="294"/>
      <c r="G887" s="294"/>
      <c r="H887" s="294"/>
      <c r="I887" s="294"/>
      <c r="J887" s="294"/>
      <c r="K887" s="294"/>
    </row>
    <row r="888" spans="1:11" hidden="1" x14ac:dyDescent="0.25">
      <c r="A888" s="294"/>
      <c r="B888" s="294"/>
      <c r="C888" s="294"/>
      <c r="D888" s="294"/>
      <c r="E888" s="294"/>
      <c r="F888" s="294"/>
      <c r="G888" s="294"/>
      <c r="H888" s="294"/>
      <c r="I888" s="294"/>
      <c r="J888" s="294"/>
      <c r="K888" s="294"/>
    </row>
    <row r="889" spans="1:11" hidden="1" x14ac:dyDescent="0.25">
      <c r="A889" s="294"/>
      <c r="B889" s="294"/>
      <c r="C889" s="294"/>
      <c r="D889" s="294"/>
      <c r="E889" s="294"/>
      <c r="F889" s="294"/>
      <c r="G889" s="294"/>
      <c r="H889" s="294"/>
      <c r="I889" s="294"/>
      <c r="J889" s="294"/>
      <c r="K889" s="294"/>
    </row>
    <row r="890" spans="1:11" hidden="1" x14ac:dyDescent="0.25">
      <c r="A890" s="294"/>
      <c r="B890" s="294"/>
      <c r="C890" s="294"/>
      <c r="D890" s="294"/>
      <c r="E890" s="294"/>
      <c r="F890" s="294"/>
      <c r="G890" s="294"/>
      <c r="H890" s="294"/>
      <c r="I890" s="294"/>
      <c r="J890" s="294"/>
      <c r="K890" s="294"/>
    </row>
    <row r="891" spans="1:11" hidden="1" x14ac:dyDescent="0.25">
      <c r="A891" s="294"/>
      <c r="B891" s="294"/>
      <c r="C891" s="294"/>
      <c r="D891" s="294"/>
      <c r="E891" s="294"/>
      <c r="F891" s="294"/>
      <c r="G891" s="294"/>
      <c r="H891" s="294"/>
      <c r="I891" s="294"/>
      <c r="J891" s="294"/>
      <c r="K891" s="294"/>
    </row>
    <row r="892" spans="1:11" hidden="1" x14ac:dyDescent="0.25">
      <c r="A892" s="294"/>
      <c r="B892" s="294"/>
      <c r="C892" s="294"/>
      <c r="D892" s="294"/>
      <c r="E892" s="294"/>
      <c r="F892" s="294"/>
      <c r="G892" s="294"/>
      <c r="H892" s="294"/>
      <c r="I892" s="294"/>
      <c r="J892" s="294"/>
      <c r="K892" s="294"/>
    </row>
    <row r="893" spans="1:11" hidden="1" x14ac:dyDescent="0.25">
      <c r="A893" s="294"/>
      <c r="B893" s="294"/>
      <c r="C893" s="294"/>
      <c r="D893" s="294"/>
      <c r="E893" s="294"/>
      <c r="F893" s="294"/>
      <c r="G893" s="294"/>
      <c r="H893" s="294"/>
      <c r="I893" s="294"/>
      <c r="J893" s="294"/>
      <c r="K893" s="294"/>
    </row>
    <row r="894" spans="1:11" hidden="1" x14ac:dyDescent="0.25">
      <c r="A894" s="294"/>
      <c r="B894" s="294"/>
      <c r="C894" s="294"/>
      <c r="D894" s="294"/>
      <c r="E894" s="294"/>
      <c r="F894" s="294"/>
      <c r="G894" s="294"/>
      <c r="H894" s="294"/>
      <c r="I894" s="294"/>
      <c r="J894" s="294"/>
      <c r="K894" s="294"/>
    </row>
    <row r="895" spans="1:11" hidden="1" x14ac:dyDescent="0.25">
      <c r="A895" s="294"/>
      <c r="B895" s="294"/>
      <c r="C895" s="294"/>
      <c r="D895" s="294"/>
      <c r="E895" s="294"/>
      <c r="F895" s="294"/>
      <c r="G895" s="294"/>
      <c r="H895" s="294"/>
      <c r="I895" s="294"/>
      <c r="J895" s="294"/>
      <c r="K895" s="294"/>
    </row>
    <row r="896" spans="1:11" hidden="1" x14ac:dyDescent="0.25">
      <c r="A896" s="294"/>
      <c r="B896" s="294"/>
      <c r="C896" s="294"/>
      <c r="D896" s="294"/>
      <c r="E896" s="294"/>
      <c r="F896" s="294"/>
      <c r="G896" s="294"/>
      <c r="H896" s="294"/>
      <c r="I896" s="294"/>
      <c r="J896" s="294"/>
      <c r="K896" s="294"/>
    </row>
    <row r="897" spans="1:11" hidden="1" x14ac:dyDescent="0.25">
      <c r="A897" s="294"/>
      <c r="B897" s="294"/>
      <c r="C897" s="294"/>
      <c r="D897" s="294"/>
      <c r="E897" s="294"/>
      <c r="F897" s="294"/>
      <c r="G897" s="294"/>
      <c r="H897" s="294"/>
      <c r="I897" s="294"/>
      <c r="J897" s="294"/>
      <c r="K897" s="294"/>
    </row>
    <row r="898" spans="1:11" hidden="1" x14ac:dyDescent="0.25">
      <c r="A898" s="294"/>
      <c r="B898" s="294"/>
      <c r="C898" s="294"/>
      <c r="D898" s="294"/>
      <c r="E898" s="294"/>
      <c r="F898" s="294"/>
      <c r="G898" s="294"/>
      <c r="H898" s="294"/>
      <c r="I898" s="294"/>
      <c r="J898" s="294"/>
      <c r="K898" s="294"/>
    </row>
    <row r="899" spans="1:11" hidden="1" x14ac:dyDescent="0.25">
      <c r="A899" s="294"/>
      <c r="B899" s="294"/>
      <c r="C899" s="294"/>
      <c r="D899" s="294"/>
      <c r="E899" s="294"/>
      <c r="F899" s="294"/>
      <c r="G899" s="294"/>
      <c r="H899" s="294"/>
      <c r="I899" s="294"/>
      <c r="J899" s="294"/>
      <c r="K899" s="294"/>
    </row>
    <row r="900" spans="1:11" hidden="1" x14ac:dyDescent="0.25">
      <c r="A900" s="294"/>
      <c r="B900" s="294"/>
      <c r="C900" s="294"/>
      <c r="D900" s="294"/>
      <c r="E900" s="294"/>
      <c r="F900" s="294"/>
      <c r="G900" s="294"/>
      <c r="H900" s="294"/>
      <c r="I900" s="294"/>
      <c r="J900" s="294"/>
      <c r="K900" s="294"/>
    </row>
    <row r="901" spans="1:11" hidden="1" x14ac:dyDescent="0.25">
      <c r="A901" s="294"/>
      <c r="B901" s="294"/>
      <c r="C901" s="294"/>
      <c r="D901" s="294"/>
      <c r="E901" s="294"/>
      <c r="F901" s="294"/>
      <c r="G901" s="294"/>
      <c r="H901" s="294"/>
      <c r="I901" s="294"/>
      <c r="J901" s="294"/>
      <c r="K901" s="294"/>
    </row>
    <row r="902" spans="1:11" hidden="1" x14ac:dyDescent="0.25">
      <c r="A902" s="294"/>
      <c r="B902" s="294"/>
      <c r="C902" s="294"/>
      <c r="D902" s="294"/>
      <c r="E902" s="294"/>
      <c r="F902" s="294"/>
      <c r="G902" s="294"/>
      <c r="H902" s="294"/>
      <c r="I902" s="294"/>
      <c r="J902" s="294"/>
      <c r="K902" s="294"/>
    </row>
    <row r="903" spans="1:11" hidden="1" x14ac:dyDescent="0.25">
      <c r="A903" s="294"/>
      <c r="B903" s="294"/>
      <c r="C903" s="294"/>
      <c r="D903" s="294"/>
      <c r="E903" s="294"/>
      <c r="F903" s="294"/>
      <c r="G903" s="294"/>
      <c r="H903" s="294"/>
      <c r="I903" s="294"/>
      <c r="J903" s="294"/>
      <c r="K903" s="294"/>
    </row>
    <row r="904" spans="1:11" hidden="1" x14ac:dyDescent="0.25">
      <c r="A904" s="294"/>
      <c r="B904" s="294"/>
      <c r="C904" s="294"/>
      <c r="D904" s="294"/>
      <c r="E904" s="294"/>
      <c r="F904" s="294"/>
      <c r="G904" s="294"/>
      <c r="H904" s="294"/>
      <c r="I904" s="294"/>
      <c r="J904" s="294"/>
      <c r="K904" s="294"/>
    </row>
    <row r="905" spans="1:11" hidden="1" x14ac:dyDescent="0.25">
      <c r="A905" s="294"/>
      <c r="B905" s="294"/>
      <c r="C905" s="294"/>
      <c r="D905" s="294"/>
      <c r="E905" s="294"/>
      <c r="F905" s="294"/>
      <c r="G905" s="294"/>
      <c r="H905" s="294"/>
      <c r="I905" s="294"/>
      <c r="J905" s="294"/>
      <c r="K905" s="294"/>
    </row>
    <row r="906" spans="1:11" hidden="1" x14ac:dyDescent="0.25">
      <c r="A906" s="294"/>
      <c r="B906" s="294"/>
      <c r="C906" s="294"/>
      <c r="D906" s="294"/>
      <c r="E906" s="294"/>
      <c r="F906" s="294"/>
      <c r="G906" s="294"/>
      <c r="H906" s="294"/>
      <c r="I906" s="294"/>
      <c r="J906" s="294"/>
      <c r="K906" s="294"/>
    </row>
    <row r="907" spans="1:11" hidden="1" x14ac:dyDescent="0.25">
      <c r="A907" s="294"/>
      <c r="B907" s="294"/>
      <c r="C907" s="294"/>
      <c r="D907" s="294"/>
      <c r="E907" s="294"/>
      <c r="F907" s="294"/>
      <c r="G907" s="294"/>
      <c r="H907" s="294"/>
      <c r="I907" s="294"/>
      <c r="J907" s="294"/>
      <c r="K907" s="294"/>
    </row>
    <row r="908" spans="1:11" hidden="1" x14ac:dyDescent="0.25">
      <c r="A908" s="294"/>
      <c r="B908" s="294"/>
      <c r="C908" s="294"/>
      <c r="D908" s="294"/>
      <c r="E908" s="294"/>
      <c r="F908" s="294"/>
      <c r="G908" s="294"/>
      <c r="H908" s="294"/>
      <c r="I908" s="294"/>
      <c r="J908" s="294"/>
      <c r="K908" s="294"/>
    </row>
    <row r="909" spans="1:11" hidden="1" x14ac:dyDescent="0.25">
      <c r="A909" s="294"/>
      <c r="B909" s="294"/>
      <c r="C909" s="294"/>
      <c r="D909" s="294"/>
      <c r="E909" s="294"/>
      <c r="F909" s="294"/>
      <c r="G909" s="294"/>
      <c r="H909" s="294"/>
      <c r="I909" s="294"/>
      <c r="J909" s="294"/>
      <c r="K909" s="294"/>
    </row>
    <row r="910" spans="1:11" hidden="1" x14ac:dyDescent="0.25">
      <c r="A910" s="294"/>
      <c r="B910" s="294"/>
      <c r="C910" s="294"/>
      <c r="D910" s="294"/>
      <c r="E910" s="294"/>
      <c r="F910" s="294"/>
      <c r="G910" s="294"/>
      <c r="H910" s="294"/>
      <c r="I910" s="294"/>
      <c r="J910" s="294"/>
      <c r="K910" s="294"/>
    </row>
    <row r="911" spans="1:11" hidden="1" x14ac:dyDescent="0.25">
      <c r="A911" s="294"/>
      <c r="B911" s="294"/>
      <c r="C911" s="294"/>
      <c r="D911" s="294"/>
      <c r="E911" s="294"/>
      <c r="F911" s="294"/>
      <c r="G911" s="294"/>
      <c r="H911" s="294"/>
      <c r="I911" s="294"/>
      <c r="J911" s="294"/>
      <c r="K911" s="294"/>
    </row>
    <row r="912" spans="1:11" hidden="1" x14ac:dyDescent="0.25">
      <c r="A912" s="294"/>
      <c r="B912" s="294"/>
      <c r="C912" s="294"/>
      <c r="D912" s="294"/>
      <c r="E912" s="294"/>
      <c r="F912" s="294"/>
      <c r="G912" s="294"/>
      <c r="H912" s="294"/>
      <c r="I912" s="294"/>
      <c r="J912" s="294"/>
      <c r="K912" s="294"/>
    </row>
    <row r="913" spans="1:11" hidden="1" x14ac:dyDescent="0.25">
      <c r="A913" s="294"/>
      <c r="B913" s="294"/>
      <c r="C913" s="294"/>
      <c r="D913" s="294"/>
      <c r="E913" s="294"/>
      <c r="F913" s="294"/>
      <c r="G913" s="294"/>
      <c r="H913" s="294"/>
      <c r="I913" s="294"/>
      <c r="J913" s="294"/>
      <c r="K913" s="294"/>
    </row>
    <row r="914" spans="1:11" hidden="1" x14ac:dyDescent="0.25">
      <c r="A914" s="294"/>
      <c r="B914" s="294"/>
      <c r="C914" s="294"/>
      <c r="D914" s="294"/>
      <c r="E914" s="294"/>
      <c r="F914" s="294"/>
      <c r="G914" s="294"/>
      <c r="H914" s="294"/>
      <c r="I914" s="294"/>
      <c r="J914" s="294"/>
      <c r="K914" s="294"/>
    </row>
    <row r="915" spans="1:11" hidden="1" x14ac:dyDescent="0.25">
      <c r="A915" s="294"/>
      <c r="B915" s="294"/>
      <c r="C915" s="294"/>
      <c r="D915" s="294"/>
      <c r="E915" s="294"/>
      <c r="F915" s="294"/>
      <c r="G915" s="294"/>
      <c r="H915" s="294"/>
      <c r="I915" s="294"/>
      <c r="J915" s="294"/>
      <c r="K915" s="294"/>
    </row>
    <row r="916" spans="1:11" hidden="1" x14ac:dyDescent="0.25">
      <c r="A916" s="294"/>
      <c r="B916" s="294"/>
      <c r="C916" s="294"/>
      <c r="D916" s="294"/>
      <c r="E916" s="294"/>
      <c r="F916" s="294"/>
      <c r="G916" s="294"/>
      <c r="H916" s="294"/>
      <c r="I916" s="294"/>
      <c r="J916" s="294"/>
      <c r="K916" s="294"/>
    </row>
    <row r="917" spans="1:11" hidden="1" x14ac:dyDescent="0.25">
      <c r="A917" s="294"/>
      <c r="B917" s="294"/>
      <c r="C917" s="294"/>
      <c r="D917" s="294"/>
      <c r="E917" s="294"/>
      <c r="F917" s="294"/>
      <c r="G917" s="294"/>
      <c r="H917" s="294"/>
      <c r="I917" s="294"/>
      <c r="J917" s="294"/>
      <c r="K917" s="294"/>
    </row>
    <row r="918" spans="1:11" hidden="1" x14ac:dyDescent="0.25">
      <c r="A918" s="294"/>
      <c r="B918" s="294"/>
      <c r="C918" s="294"/>
      <c r="D918" s="294"/>
      <c r="E918" s="294"/>
      <c r="F918" s="294"/>
      <c r="G918" s="294"/>
      <c r="H918" s="294"/>
      <c r="I918" s="294"/>
      <c r="J918" s="294"/>
      <c r="K918" s="294"/>
    </row>
    <row r="919" spans="1:11" hidden="1" x14ac:dyDescent="0.25">
      <c r="A919" s="294"/>
      <c r="B919" s="294"/>
      <c r="C919" s="294"/>
      <c r="D919" s="294"/>
      <c r="E919" s="294"/>
      <c r="F919" s="294"/>
      <c r="G919" s="294"/>
      <c r="H919" s="294"/>
      <c r="I919" s="294"/>
      <c r="J919" s="294"/>
      <c r="K919" s="294"/>
    </row>
    <row r="920" spans="1:11" hidden="1" x14ac:dyDescent="0.25">
      <c r="A920" s="294"/>
      <c r="B920" s="294"/>
      <c r="C920" s="294"/>
      <c r="D920" s="294"/>
      <c r="E920" s="294"/>
      <c r="F920" s="294"/>
      <c r="G920" s="294"/>
      <c r="H920" s="294"/>
      <c r="I920" s="294"/>
      <c r="J920" s="294"/>
      <c r="K920" s="294"/>
    </row>
    <row r="921" spans="1:11" hidden="1" x14ac:dyDescent="0.25">
      <c r="A921" s="294"/>
      <c r="B921" s="294"/>
      <c r="C921" s="294"/>
      <c r="D921" s="294"/>
      <c r="E921" s="294"/>
      <c r="F921" s="294"/>
      <c r="G921" s="294"/>
      <c r="H921" s="294"/>
      <c r="I921" s="294"/>
      <c r="J921" s="294"/>
      <c r="K921" s="294"/>
    </row>
    <row r="922" spans="1:11" hidden="1" x14ac:dyDescent="0.25">
      <c r="A922" s="294"/>
      <c r="B922" s="294"/>
      <c r="C922" s="294"/>
      <c r="D922" s="294"/>
      <c r="E922" s="294"/>
      <c r="F922" s="294"/>
      <c r="G922" s="294"/>
      <c r="H922" s="294"/>
      <c r="I922" s="294"/>
      <c r="J922" s="294"/>
      <c r="K922" s="294"/>
    </row>
    <row r="923" spans="1:11" hidden="1" x14ac:dyDescent="0.25">
      <c r="A923" s="294"/>
      <c r="B923" s="294"/>
      <c r="C923" s="294"/>
      <c r="D923" s="294"/>
      <c r="E923" s="294"/>
      <c r="F923" s="294"/>
      <c r="G923" s="294"/>
      <c r="H923" s="294"/>
      <c r="I923" s="294"/>
      <c r="J923" s="294"/>
      <c r="K923" s="294"/>
    </row>
    <row r="924" spans="1:11" hidden="1" x14ac:dyDescent="0.25">
      <c r="A924" s="294"/>
      <c r="B924" s="294"/>
      <c r="C924" s="294"/>
      <c r="D924" s="294"/>
      <c r="E924" s="294"/>
      <c r="F924" s="294"/>
      <c r="G924" s="294"/>
      <c r="H924" s="294"/>
      <c r="I924" s="294"/>
      <c r="J924" s="294"/>
      <c r="K924" s="294"/>
    </row>
    <row r="925" spans="1:11" hidden="1" x14ac:dyDescent="0.25">
      <c r="A925" s="294"/>
      <c r="B925" s="294"/>
      <c r="C925" s="294"/>
      <c r="D925" s="294"/>
      <c r="E925" s="294"/>
      <c r="F925" s="294"/>
      <c r="G925" s="294"/>
      <c r="H925" s="294"/>
      <c r="I925" s="294"/>
      <c r="J925" s="294"/>
      <c r="K925" s="294"/>
    </row>
    <row r="926" spans="1:11" hidden="1" x14ac:dyDescent="0.25">
      <c r="A926" s="294"/>
      <c r="B926" s="294"/>
      <c r="C926" s="294"/>
      <c r="D926" s="294"/>
      <c r="E926" s="294"/>
      <c r="F926" s="294"/>
      <c r="G926" s="294"/>
      <c r="H926" s="294"/>
      <c r="I926" s="294"/>
      <c r="J926" s="294"/>
      <c r="K926" s="294"/>
    </row>
    <row r="927" spans="1:11" hidden="1" x14ac:dyDescent="0.25">
      <c r="A927" s="294"/>
      <c r="B927" s="294"/>
      <c r="C927" s="294"/>
      <c r="D927" s="294"/>
      <c r="E927" s="294"/>
      <c r="F927" s="294"/>
      <c r="G927" s="294"/>
      <c r="H927" s="294"/>
      <c r="I927" s="294"/>
      <c r="J927" s="294"/>
      <c r="K927" s="294"/>
    </row>
    <row r="928" spans="1:11" hidden="1" x14ac:dyDescent="0.25">
      <c r="A928" s="294"/>
      <c r="B928" s="294"/>
      <c r="C928" s="294"/>
      <c r="D928" s="294"/>
      <c r="E928" s="294"/>
      <c r="F928" s="294"/>
      <c r="G928" s="294"/>
      <c r="H928" s="294"/>
      <c r="I928" s="294"/>
      <c r="J928" s="294"/>
      <c r="K928" s="294"/>
    </row>
    <row r="929" spans="1:11" hidden="1" x14ac:dyDescent="0.25">
      <c r="A929" s="294"/>
      <c r="B929" s="294"/>
      <c r="C929" s="294"/>
      <c r="D929" s="294"/>
      <c r="E929" s="294"/>
      <c r="F929" s="294"/>
      <c r="G929" s="294"/>
      <c r="H929" s="294"/>
      <c r="I929" s="294"/>
      <c r="J929" s="294"/>
      <c r="K929" s="294"/>
    </row>
    <row r="930" spans="1:11" hidden="1" x14ac:dyDescent="0.25">
      <c r="A930" s="294"/>
      <c r="B930" s="294"/>
      <c r="C930" s="294"/>
      <c r="D930" s="294"/>
      <c r="E930" s="294"/>
      <c r="F930" s="294"/>
      <c r="G930" s="294"/>
      <c r="H930" s="294"/>
      <c r="I930" s="294"/>
      <c r="J930" s="294"/>
      <c r="K930" s="294"/>
    </row>
    <row r="931" spans="1:11" hidden="1" x14ac:dyDescent="0.25">
      <c r="A931" s="294"/>
      <c r="B931" s="294"/>
      <c r="C931" s="294"/>
      <c r="D931" s="294"/>
      <c r="E931" s="294"/>
      <c r="F931" s="294"/>
      <c r="G931" s="294"/>
      <c r="H931" s="294"/>
      <c r="I931" s="294"/>
      <c r="J931" s="294"/>
      <c r="K931" s="294"/>
    </row>
    <row r="932" spans="1:11" hidden="1" x14ac:dyDescent="0.25">
      <c r="A932" s="294"/>
      <c r="B932" s="294"/>
      <c r="C932" s="294"/>
      <c r="D932" s="294"/>
      <c r="E932" s="294"/>
      <c r="F932" s="294"/>
      <c r="G932" s="294"/>
      <c r="H932" s="294"/>
      <c r="I932" s="294"/>
      <c r="J932" s="294"/>
      <c r="K932" s="294"/>
    </row>
    <row r="933" spans="1:11" hidden="1" x14ac:dyDescent="0.25">
      <c r="A933" s="294"/>
      <c r="B933" s="294"/>
      <c r="C933" s="294"/>
      <c r="D933" s="294"/>
      <c r="E933" s="294"/>
      <c r="F933" s="294"/>
      <c r="G933" s="294"/>
      <c r="H933" s="294"/>
      <c r="I933" s="294"/>
      <c r="J933" s="294"/>
      <c r="K933" s="294"/>
    </row>
    <row r="934" spans="1:11" hidden="1" x14ac:dyDescent="0.25">
      <c r="A934" s="294"/>
      <c r="B934" s="294"/>
      <c r="C934" s="294"/>
      <c r="D934" s="294"/>
      <c r="E934" s="294"/>
      <c r="F934" s="294"/>
      <c r="G934" s="294"/>
      <c r="H934" s="294"/>
      <c r="I934" s="294"/>
      <c r="J934" s="294"/>
      <c r="K934" s="294"/>
    </row>
    <row r="935" spans="1:11" hidden="1" x14ac:dyDescent="0.25">
      <c r="A935" s="294"/>
      <c r="B935" s="294"/>
      <c r="C935" s="294"/>
      <c r="D935" s="294"/>
      <c r="E935" s="294"/>
      <c r="F935" s="294"/>
      <c r="G935" s="294"/>
      <c r="H935" s="294"/>
      <c r="I935" s="294"/>
      <c r="J935" s="294"/>
      <c r="K935" s="294"/>
    </row>
    <row r="936" spans="1:11" hidden="1" x14ac:dyDescent="0.25">
      <c r="A936" s="294"/>
      <c r="B936" s="294"/>
      <c r="C936" s="294"/>
      <c r="D936" s="294"/>
      <c r="E936" s="294"/>
      <c r="F936" s="294"/>
      <c r="G936" s="294"/>
      <c r="H936" s="294"/>
      <c r="I936" s="294"/>
      <c r="J936" s="294"/>
      <c r="K936" s="294"/>
    </row>
    <row r="937" spans="1:11" hidden="1" x14ac:dyDescent="0.25">
      <c r="A937" s="294"/>
      <c r="B937" s="294"/>
      <c r="C937" s="294"/>
      <c r="D937" s="294"/>
      <c r="E937" s="294"/>
      <c r="F937" s="294"/>
      <c r="G937" s="294"/>
      <c r="H937" s="294"/>
      <c r="I937" s="294"/>
      <c r="J937" s="294"/>
      <c r="K937" s="294"/>
    </row>
    <row r="938" spans="1:11" hidden="1" x14ac:dyDescent="0.25">
      <c r="A938" s="294"/>
      <c r="B938" s="294"/>
      <c r="C938" s="294"/>
      <c r="D938" s="294"/>
      <c r="E938" s="294"/>
      <c r="F938" s="294"/>
      <c r="G938" s="294"/>
      <c r="H938" s="294"/>
      <c r="I938" s="294"/>
      <c r="J938" s="294"/>
      <c r="K938" s="294"/>
    </row>
    <row r="939" spans="1:11" hidden="1" x14ac:dyDescent="0.25">
      <c r="A939" s="294"/>
      <c r="B939" s="294"/>
      <c r="C939" s="294"/>
      <c r="D939" s="294"/>
      <c r="E939" s="294"/>
      <c r="F939" s="294"/>
      <c r="G939" s="294"/>
      <c r="H939" s="294"/>
      <c r="I939" s="294"/>
      <c r="J939" s="294"/>
      <c r="K939" s="294"/>
    </row>
    <row r="940" spans="1:11" hidden="1" x14ac:dyDescent="0.25">
      <c r="A940" s="294"/>
      <c r="B940" s="294"/>
      <c r="C940" s="294"/>
      <c r="D940" s="294"/>
      <c r="E940" s="294"/>
      <c r="F940" s="294"/>
      <c r="G940" s="294"/>
      <c r="H940" s="294"/>
      <c r="I940" s="294"/>
      <c r="J940" s="294"/>
      <c r="K940" s="294"/>
    </row>
    <row r="941" spans="1:11" hidden="1" x14ac:dyDescent="0.25">
      <c r="A941" s="294"/>
      <c r="B941" s="294"/>
      <c r="C941" s="294"/>
      <c r="D941" s="294"/>
      <c r="E941" s="294"/>
      <c r="F941" s="294"/>
      <c r="G941" s="294"/>
      <c r="H941" s="294"/>
      <c r="I941" s="294"/>
      <c r="J941" s="294"/>
      <c r="K941" s="294"/>
    </row>
    <row r="942" spans="1:11" hidden="1" x14ac:dyDescent="0.25">
      <c r="A942" s="294"/>
      <c r="B942" s="294"/>
      <c r="C942" s="294"/>
      <c r="D942" s="294"/>
      <c r="E942" s="294"/>
      <c r="F942" s="294"/>
      <c r="G942" s="294"/>
      <c r="H942" s="294"/>
      <c r="I942" s="294"/>
      <c r="J942" s="294"/>
      <c r="K942" s="294"/>
    </row>
    <row r="943" spans="1:11" hidden="1" x14ac:dyDescent="0.25">
      <c r="A943" s="294"/>
      <c r="B943" s="294"/>
      <c r="C943" s="294"/>
      <c r="D943" s="294"/>
      <c r="E943" s="294"/>
      <c r="F943" s="294"/>
      <c r="G943" s="294"/>
      <c r="H943" s="294"/>
      <c r="I943" s="294"/>
      <c r="J943" s="294"/>
      <c r="K943" s="294"/>
    </row>
    <row r="944" spans="1:11" hidden="1" x14ac:dyDescent="0.25">
      <c r="A944" s="294"/>
      <c r="B944" s="294"/>
      <c r="C944" s="294"/>
      <c r="D944" s="294"/>
      <c r="E944" s="294"/>
      <c r="F944" s="294"/>
      <c r="G944" s="294"/>
      <c r="H944" s="294"/>
      <c r="I944" s="294"/>
      <c r="J944" s="294"/>
      <c r="K944" s="294"/>
    </row>
    <row r="945" spans="1:11" hidden="1" x14ac:dyDescent="0.25">
      <c r="A945" s="294"/>
      <c r="B945" s="294"/>
      <c r="C945" s="294"/>
      <c r="D945" s="294"/>
      <c r="E945" s="294"/>
      <c r="F945" s="294"/>
      <c r="G945" s="294"/>
      <c r="H945" s="294"/>
      <c r="I945" s="294"/>
      <c r="J945" s="294"/>
      <c r="K945" s="294"/>
    </row>
    <row r="946" spans="1:11" hidden="1" x14ac:dyDescent="0.25">
      <c r="A946" s="294"/>
      <c r="B946" s="294"/>
      <c r="C946" s="294"/>
      <c r="D946" s="294"/>
      <c r="E946" s="294"/>
      <c r="F946" s="294"/>
      <c r="G946" s="294"/>
      <c r="H946" s="294"/>
      <c r="I946" s="294"/>
      <c r="J946" s="294"/>
      <c r="K946" s="294"/>
    </row>
    <row r="947" spans="1:11" hidden="1" x14ac:dyDescent="0.25">
      <c r="A947" s="294"/>
      <c r="B947" s="294"/>
      <c r="C947" s="294"/>
      <c r="D947" s="294"/>
      <c r="E947" s="294"/>
      <c r="F947" s="294"/>
      <c r="G947" s="294"/>
      <c r="H947" s="294"/>
      <c r="I947" s="294"/>
      <c r="J947" s="294"/>
      <c r="K947" s="294"/>
    </row>
    <row r="948" spans="1:11" hidden="1" x14ac:dyDescent="0.25">
      <c r="A948" s="294"/>
      <c r="B948" s="294"/>
      <c r="C948" s="294"/>
      <c r="D948" s="294"/>
      <c r="E948" s="294"/>
      <c r="F948" s="294"/>
      <c r="G948" s="294"/>
      <c r="H948" s="294"/>
      <c r="I948" s="294"/>
      <c r="J948" s="294"/>
      <c r="K948" s="294"/>
    </row>
    <row r="949" spans="1:11" hidden="1" x14ac:dyDescent="0.25">
      <c r="A949" s="294"/>
      <c r="B949" s="294"/>
      <c r="C949" s="294"/>
      <c r="D949" s="294"/>
      <c r="E949" s="294"/>
      <c r="F949" s="294"/>
      <c r="G949" s="294"/>
      <c r="H949" s="294"/>
      <c r="I949" s="294"/>
      <c r="J949" s="294"/>
      <c r="K949" s="294"/>
    </row>
    <row r="950" spans="1:11" hidden="1" x14ac:dyDescent="0.25">
      <c r="A950" s="294"/>
      <c r="B950" s="294"/>
      <c r="C950" s="294"/>
      <c r="D950" s="294"/>
      <c r="E950" s="294"/>
      <c r="F950" s="294"/>
      <c r="G950" s="294"/>
      <c r="H950" s="294"/>
      <c r="I950" s="294"/>
      <c r="J950" s="294"/>
      <c r="K950" s="294"/>
    </row>
    <row r="951" spans="1:11" hidden="1" x14ac:dyDescent="0.25">
      <c r="A951" s="294"/>
      <c r="B951" s="294"/>
      <c r="C951" s="294"/>
      <c r="D951" s="294"/>
      <c r="E951" s="294"/>
      <c r="F951" s="294"/>
      <c r="G951" s="294"/>
      <c r="H951" s="294"/>
      <c r="I951" s="294"/>
      <c r="J951" s="294"/>
      <c r="K951" s="294"/>
    </row>
    <row r="952" spans="1:11" hidden="1" x14ac:dyDescent="0.25">
      <c r="A952" s="294"/>
      <c r="B952" s="294"/>
      <c r="C952" s="294"/>
      <c r="D952" s="294"/>
      <c r="E952" s="294"/>
      <c r="F952" s="294"/>
      <c r="G952" s="294"/>
      <c r="H952" s="294"/>
      <c r="I952" s="294"/>
      <c r="J952" s="294"/>
      <c r="K952" s="294"/>
    </row>
    <row r="953" spans="1:11" hidden="1" x14ac:dyDescent="0.25">
      <c r="A953" s="294"/>
      <c r="B953" s="294"/>
      <c r="C953" s="294"/>
      <c r="D953" s="294"/>
      <c r="E953" s="294"/>
      <c r="F953" s="294"/>
      <c r="G953" s="294"/>
      <c r="H953" s="294"/>
      <c r="I953" s="294"/>
      <c r="J953" s="294"/>
      <c r="K953" s="294"/>
    </row>
    <row r="954" spans="1:11" hidden="1" x14ac:dyDescent="0.25">
      <c r="A954" s="294"/>
      <c r="B954" s="294"/>
      <c r="C954" s="294"/>
      <c r="D954" s="294"/>
      <c r="E954" s="294"/>
      <c r="F954" s="294"/>
      <c r="G954" s="294"/>
      <c r="H954" s="294"/>
      <c r="I954" s="294"/>
      <c r="J954" s="294"/>
      <c r="K954" s="294"/>
    </row>
    <row r="955" spans="1:11" hidden="1" x14ac:dyDescent="0.25">
      <c r="A955" s="294"/>
      <c r="B955" s="294"/>
      <c r="C955" s="294"/>
      <c r="D955" s="294"/>
      <c r="E955" s="294"/>
      <c r="F955" s="294"/>
      <c r="G955" s="294"/>
      <c r="H955" s="294"/>
      <c r="I955" s="294"/>
      <c r="J955" s="294"/>
      <c r="K955" s="294"/>
    </row>
    <row r="956" spans="1:11" hidden="1" x14ac:dyDescent="0.25">
      <c r="A956" s="294"/>
      <c r="B956" s="294"/>
      <c r="C956" s="294"/>
      <c r="D956" s="294"/>
      <c r="E956" s="294"/>
      <c r="F956" s="294"/>
      <c r="G956" s="294"/>
      <c r="H956" s="294"/>
      <c r="I956" s="294"/>
      <c r="J956" s="294"/>
      <c r="K956" s="294"/>
    </row>
    <row r="957" spans="1:11" hidden="1" x14ac:dyDescent="0.25">
      <c r="A957" s="294"/>
      <c r="B957" s="294"/>
      <c r="C957" s="294"/>
      <c r="D957" s="294"/>
      <c r="E957" s="294"/>
      <c r="F957" s="294"/>
      <c r="G957" s="294"/>
      <c r="H957" s="294"/>
      <c r="I957" s="294"/>
      <c r="J957" s="294"/>
      <c r="K957" s="294"/>
    </row>
    <row r="958" spans="1:11" hidden="1" x14ac:dyDescent="0.25">
      <c r="A958" s="294"/>
      <c r="B958" s="294"/>
      <c r="C958" s="294"/>
      <c r="D958" s="294"/>
      <c r="E958" s="294"/>
      <c r="F958" s="294"/>
      <c r="G958" s="294"/>
      <c r="H958" s="294"/>
      <c r="I958" s="294"/>
      <c r="J958" s="294"/>
      <c r="K958" s="294"/>
    </row>
    <row r="959" spans="1:11" hidden="1" x14ac:dyDescent="0.25">
      <c r="A959" s="294"/>
      <c r="B959" s="294"/>
      <c r="C959" s="294"/>
      <c r="D959" s="294"/>
      <c r="E959" s="294"/>
      <c r="F959" s="294"/>
      <c r="G959" s="294"/>
      <c r="H959" s="294"/>
      <c r="I959" s="294"/>
      <c r="J959" s="294"/>
      <c r="K959" s="294"/>
    </row>
    <row r="960" spans="1:11" hidden="1" x14ac:dyDescent="0.25">
      <c r="A960" s="294"/>
      <c r="B960" s="294"/>
      <c r="C960" s="294"/>
      <c r="D960" s="294"/>
      <c r="E960" s="294"/>
      <c r="F960" s="294"/>
      <c r="G960" s="294"/>
      <c r="H960" s="294"/>
      <c r="I960" s="294"/>
      <c r="J960" s="294"/>
      <c r="K960" s="294"/>
    </row>
    <row r="961" spans="1:11" hidden="1" x14ac:dyDescent="0.25">
      <c r="A961" s="294"/>
      <c r="B961" s="294"/>
      <c r="C961" s="294"/>
      <c r="D961" s="294"/>
      <c r="E961" s="294"/>
      <c r="F961" s="294"/>
      <c r="G961" s="294"/>
      <c r="H961" s="294"/>
      <c r="I961" s="294"/>
      <c r="J961" s="294"/>
      <c r="K961" s="294"/>
    </row>
    <row r="962" spans="1:11" hidden="1" x14ac:dyDescent="0.25">
      <c r="A962" s="294"/>
      <c r="B962" s="294"/>
      <c r="C962" s="294"/>
      <c r="D962" s="294"/>
      <c r="E962" s="294"/>
      <c r="F962" s="294"/>
      <c r="G962" s="294"/>
      <c r="H962" s="294"/>
      <c r="I962" s="294"/>
      <c r="J962" s="294"/>
      <c r="K962" s="294"/>
    </row>
    <row r="963" spans="1:11" x14ac:dyDescent="0.25"/>
  </sheetData>
  <sheetProtection algorithmName="SHA-512" hashValue="4NZ7G/5zoEnN0KpJXOISz7IdzghGiUv0Z7A661/CXYKeR+YFQ6w3Q+mxVBC5wlBdE7Y4MqrYx+a26MEPA/AhNQ==" saltValue="tqpmFF/I+cKVjSS1CYQq3A==" spinCount="100000" sheet="1" objects="1" scenarios="1"/>
  <autoFilter ref="A2:V333" xr:uid="{00000000-0009-0000-0000-00000E000000}"/>
  <pageMargins left="0.7" right="0.7" top="0.75" bottom="0.75" header="0.3" footer="0.3"/>
  <ignoredErrors>
    <ignoredError sqref="A1:W962" numberStoredAsText="1"/>
  </ignoredError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36C"/>
  </sheetPr>
  <dimension ref="A1:L77"/>
  <sheetViews>
    <sheetView showGridLines="0" zoomScale="80" workbookViewId="0"/>
  </sheetViews>
  <sheetFormatPr defaultColWidth="0" defaultRowHeight="15.05" x14ac:dyDescent="0.25"/>
  <cols>
    <col min="1" max="1" width="8.36328125" customWidth="1"/>
    <col min="2" max="2" width="55.1796875" style="1" customWidth="1"/>
    <col min="3" max="3" width="18.81640625" style="1" customWidth="1"/>
    <col min="4" max="4" width="55.6328125" style="1" customWidth="1"/>
    <col min="5" max="5" width="32" style="2" customWidth="1"/>
    <col min="6" max="6" width="30.6328125" style="1" customWidth="1"/>
    <col min="7" max="7" width="18.1796875" style="1" customWidth="1"/>
    <col min="8" max="8" width="18.1796875" style="1" hidden="1" customWidth="1"/>
    <col min="9" max="10" width="18.1796875" style="3" hidden="1" customWidth="1"/>
    <col min="11" max="11" width="4.453125" style="1" hidden="1" customWidth="1"/>
    <col min="12" max="12" width="6.6328125" style="1" hidden="1" customWidth="1"/>
    <col min="13" max="13" width="6.6328125" hidden="1" customWidth="1"/>
    <col min="14" max="16384" width="6.6328125" hidden="1"/>
  </cols>
  <sheetData>
    <row r="1" spans="1:10" x14ac:dyDescent="0.25">
      <c r="A1" t="s">
        <v>0</v>
      </c>
    </row>
    <row r="2" spans="1:10" ht="26.2" x14ac:dyDescent="0.25">
      <c r="A2" s="4" t="s">
        <v>51</v>
      </c>
      <c r="B2" s="4"/>
      <c r="C2" s="5"/>
      <c r="D2" s="6"/>
      <c r="E2" s="7"/>
      <c r="F2" s="7" t="str">
        <f>'Auto Responses'!$A$36</f>
        <v>Version 4.1.3</v>
      </c>
      <c r="J2" s="1"/>
    </row>
    <row r="3" spans="1:10" s="1" customFormat="1" x14ac:dyDescent="0.2">
      <c r="A3" s="8" t="s">
        <v>2</v>
      </c>
      <c r="B3" s="9"/>
      <c r="C3" s="57">
        <f>'START HERE'!$C$3</f>
        <v>46077</v>
      </c>
      <c r="D3" s="11"/>
      <c r="E3" s="12"/>
      <c r="F3" s="13"/>
      <c r="I3" s="3"/>
    </row>
    <row r="4" spans="1:10" s="1" customFormat="1" ht="17.05" x14ac:dyDescent="0.2">
      <c r="A4" s="14" t="s">
        <v>3</v>
      </c>
      <c r="B4" s="15"/>
      <c r="C4" s="16"/>
      <c r="D4" s="17"/>
      <c r="E4" s="18"/>
      <c r="F4" s="18"/>
      <c r="I4" s="3"/>
    </row>
    <row r="5" spans="1:10" s="1" customFormat="1" x14ac:dyDescent="0.2">
      <c r="A5" s="19" t="str">
        <f>HLOOKUP($A$4,'Auto Responses'!$D$2:$D$8,2,0)&amp;""</f>
        <v>1. Complete the "Start Here" tab and review the "Required Questions" guidance to find the other sections are required for your product or service.</v>
      </c>
      <c r="B5" s="20"/>
      <c r="C5" s="21"/>
      <c r="D5" s="22"/>
      <c r="E5" s="20"/>
      <c r="F5" s="23"/>
      <c r="I5" s="3"/>
    </row>
    <row r="6" spans="1:10" s="1" customFormat="1" x14ac:dyDescent="0.2">
      <c r="A6" s="19" t="str">
        <f>HLOOKUP($A$4,'Auto Responses'!$D$2:$D$8,3,0)&amp;""</f>
        <v>2. Complete the "Organization" tab and the applicable questions in each of the next 5 tabs (Product through Privacy) that apply, based on your answers to the "Required Questions."</v>
      </c>
      <c r="B6" s="20"/>
      <c r="C6" s="21"/>
      <c r="D6" s="22"/>
      <c r="E6" s="20"/>
      <c r="F6" s="24"/>
      <c r="I6" s="3"/>
    </row>
    <row r="7" spans="1:10" s="1" customFormat="1" x14ac:dyDescent="0.2">
      <c r="A7" s="19" t="str">
        <f>HLOOKUP($A$4,'Auto Responses'!$D$2:$D$8,4,0)&amp;""</f>
        <v xml:space="preserve">3. Guidance in column E may change based on your answers to prompt details in "Additional Information." If leaving an answer blank, you must also state why in "Additional Information". </v>
      </c>
      <c r="B7" s="20"/>
      <c r="C7" s="21"/>
      <c r="D7" s="22"/>
      <c r="E7" s="20"/>
      <c r="F7" s="24"/>
      <c r="I7" s="3"/>
    </row>
    <row r="8" spans="1:10" s="1" customFormat="1" x14ac:dyDescent="0.2">
      <c r="A8" s="19" t="str">
        <f>HLOOKUP($A$4,'Auto Responses'!$D$2:$D$8,5,0)&amp;""</f>
        <v>4. DO NOT complete any fields in the "Evaluation" sheets or the "Analyst Notes" column.</v>
      </c>
      <c r="B8" s="20"/>
      <c r="C8" s="21"/>
      <c r="D8" s="22"/>
      <c r="E8" s="20"/>
      <c r="F8" s="24"/>
      <c r="I8" s="3"/>
    </row>
    <row r="9" spans="1:10" s="1" customFormat="1" x14ac:dyDescent="0.2">
      <c r="A9" s="19" t="str">
        <f>HLOOKUP($A$4,'Auto Responses'!$D$2:$D$8,6,0)&amp;""</f>
        <v>5. Return the completed file to institutions.</v>
      </c>
      <c r="B9" s="20"/>
      <c r="C9" s="21"/>
      <c r="D9" s="22"/>
      <c r="E9" s="20"/>
      <c r="F9" s="24"/>
      <c r="I9" s="3"/>
    </row>
    <row r="10" spans="1:10" s="1" customFormat="1" x14ac:dyDescent="0.2">
      <c r="A10" s="25" t="str">
        <f>HLOOKUP($A$4,'Auto Responses'!$D$2:$D$8,7,0)&amp;""</f>
        <v>* Denotes critical questions. Critical questions are those deemed most important to institutions by higher education volunteers.</v>
      </c>
      <c r="B10" s="20"/>
      <c r="C10" s="21"/>
      <c r="D10" s="22"/>
      <c r="E10" s="20"/>
      <c r="F10" s="24"/>
      <c r="I10" s="3"/>
    </row>
    <row r="11" spans="1:10" s="62" customFormat="1" x14ac:dyDescent="0.2">
      <c r="A11" s="26" t="str">
        <f>HLOOKUP($A$4,'Auto Responses'!$D$2:$D$9,8,0)&amp;""</f>
        <v>For full instructions, please visit educause.edu/HECVAT</v>
      </c>
      <c r="B11" s="25"/>
      <c r="C11" s="58"/>
      <c r="D11" s="59"/>
      <c r="E11" s="25"/>
      <c r="F11" s="60"/>
      <c r="I11" s="61"/>
    </row>
    <row r="12" spans="1:10" s="1" customFormat="1" ht="17.05" x14ac:dyDescent="0.2">
      <c r="A12" s="28" t="str">
        <f>VLOOKUP(LEFT($A13,4),'Auto Responses'!$N$4:$O$38,2,0)&amp;""</f>
        <v xml:space="preserve"> General Information</v>
      </c>
      <c r="B12" s="15"/>
      <c r="C12" s="16" t="s">
        <v>19</v>
      </c>
      <c r="D12" s="30"/>
      <c r="E12" s="31"/>
      <c r="F12" s="31"/>
      <c r="I12" s="3"/>
      <c r="J12" s="3"/>
    </row>
    <row r="13" spans="1:10" s="1" customFormat="1" ht="27.5" x14ac:dyDescent="0.2">
      <c r="A13" s="32" t="s">
        <v>4</v>
      </c>
      <c r="B13" s="33" t="str">
        <f>VLOOKUP($A13,Questions!$A$2:$X$333,2,0)&amp;""</f>
        <v>Solution Provider Name</v>
      </c>
      <c r="C13" s="35" t="s">
        <v>5</v>
      </c>
      <c r="D13" s="35"/>
      <c r="E13" s="35"/>
      <c r="F13" s="13"/>
      <c r="I13" s="3"/>
      <c r="J13" s="3"/>
    </row>
    <row r="14" spans="1:10" s="1" customFormat="1" ht="27.5" x14ac:dyDescent="0.2">
      <c r="A14" s="32" t="s">
        <v>6</v>
      </c>
      <c r="B14" s="33" t="str">
        <f>VLOOKUP($A14,Questions!$A$2:$X$333,2,0)&amp;""</f>
        <v>Solution Name</v>
      </c>
      <c r="C14" s="35" t="s">
        <v>7</v>
      </c>
      <c r="D14" s="35"/>
      <c r="E14" s="35"/>
      <c r="F14" s="13"/>
      <c r="I14" s="3"/>
      <c r="J14" s="3"/>
    </row>
    <row r="15" spans="1:10" s="1" customFormat="1" ht="151.19999999999999" customHeight="1" x14ac:dyDescent="0.2">
      <c r="A15" s="32" t="s">
        <v>8</v>
      </c>
      <c r="B15" s="33" t="str">
        <f>VLOOKUP($A15,Questions!$A$2:$X$333,2,0)&amp;""</f>
        <v>Solution Description</v>
      </c>
      <c r="C15" s="304" t="s">
        <v>9</v>
      </c>
      <c r="D15" s="305"/>
      <c r="E15" s="305"/>
      <c r="F15" s="306"/>
      <c r="I15" s="3"/>
      <c r="J15" s="3"/>
    </row>
    <row r="16" spans="1:10" s="1" customFormat="1" ht="13.75" x14ac:dyDescent="0.2">
      <c r="A16" s="32" t="s">
        <v>10</v>
      </c>
      <c r="B16" s="33" t="str">
        <f>VLOOKUP($A16,Questions!$A$2:$X$333,2,0)&amp;""</f>
        <v>Solution Provider Contact Name</v>
      </c>
      <c r="C16" s="35"/>
      <c r="D16" s="35"/>
      <c r="E16" s="35"/>
      <c r="F16" s="13"/>
      <c r="I16" s="3"/>
      <c r="J16" s="3"/>
    </row>
    <row r="17" spans="1:10" s="1" customFormat="1" ht="13.75" x14ac:dyDescent="0.2">
      <c r="A17" s="32" t="s">
        <v>11</v>
      </c>
      <c r="B17" s="33" t="str">
        <f>VLOOKUP($A17,Questions!$A$2:$X$333,2,0)&amp;""</f>
        <v>Solution Provider Contact Title</v>
      </c>
      <c r="C17" s="35"/>
      <c r="D17" s="35"/>
      <c r="E17" s="35"/>
      <c r="F17" s="13"/>
      <c r="I17" s="3"/>
      <c r="J17" s="3"/>
    </row>
    <row r="18" spans="1:10" s="1" customFormat="1" ht="13.75" x14ac:dyDescent="0.2">
      <c r="A18" s="32" t="s">
        <v>12</v>
      </c>
      <c r="B18" s="33" t="str">
        <f>VLOOKUP($A18,Questions!$A$2:$X$333,2,0)&amp;""</f>
        <v>Solution Provider Contact Email</v>
      </c>
      <c r="C18" s="35"/>
      <c r="D18" s="35"/>
      <c r="E18" s="35"/>
      <c r="F18" s="13"/>
      <c r="I18" s="3"/>
      <c r="J18" s="3"/>
    </row>
    <row r="19" spans="1:10" s="1" customFormat="1" ht="13.75" x14ac:dyDescent="0.2">
      <c r="A19" s="32" t="s">
        <v>13</v>
      </c>
      <c r="B19" s="33" t="str">
        <f>VLOOKUP($A19,Questions!$A$2:$X$333,2,0)&amp;""</f>
        <v>Solution Provider Contact Phone Number</v>
      </c>
      <c r="C19" s="35" t="s">
        <v>14</v>
      </c>
      <c r="D19" s="35"/>
      <c r="E19" s="35"/>
      <c r="F19" s="13"/>
      <c r="I19" s="3"/>
      <c r="J19" s="3"/>
    </row>
    <row r="20" spans="1:10" s="1" customFormat="1" ht="13.75" x14ac:dyDescent="0.2">
      <c r="A20" s="32" t="s">
        <v>15</v>
      </c>
      <c r="B20" s="33" t="str">
        <f>VLOOKUP($A20,Questions!$A$2:$X$333,2,0)&amp;""</f>
        <v>Country of Company Headquarters</v>
      </c>
      <c r="C20" s="35" t="s">
        <v>16</v>
      </c>
      <c r="D20" s="35"/>
      <c r="E20" s="35"/>
      <c r="F20" s="13"/>
      <c r="I20" s="3"/>
      <c r="J20" s="3"/>
    </row>
    <row r="21" spans="1:10" s="1" customFormat="1" ht="17.05" x14ac:dyDescent="0.2">
      <c r="A21" s="28" t="str">
        <f>VLOOKUP(LEFT($A22,4),'Auto Responses'!$N$4:$O$38,2,0)&amp;""</f>
        <v xml:space="preserve"> Documentation</v>
      </c>
      <c r="B21" s="38"/>
      <c r="C21" s="16" t="s">
        <v>19</v>
      </c>
      <c r="D21" s="16" t="s">
        <v>20</v>
      </c>
      <c r="E21" s="39" t="s">
        <v>21</v>
      </c>
      <c r="F21" s="47" t="s">
        <v>22</v>
      </c>
      <c r="I21" s="3"/>
      <c r="J21" s="3"/>
    </row>
    <row r="22" spans="1:10" s="1" customFormat="1" ht="90.35" x14ac:dyDescent="0.2">
      <c r="A22" s="32" t="s">
        <v>52</v>
      </c>
      <c r="B22" s="41" t="str">
        <f>VLOOKUP($A22,Questions!$A$2:$X$333,2,0)</f>
        <v>Do you have a well-documented business continuity plan (BCP), with a clear owner, that is tested annually?*</v>
      </c>
      <c r="C22" s="42" t="s">
        <v>24</v>
      </c>
      <c r="D22" s="63" t="s">
        <v>53</v>
      </c>
      <c r="E22" s="44" t="str">
        <f>IF($C22="Yes",VLOOKUP($A22,Questions!$A$2:$X$333,17,0)&amp;"",IF($C22="No",VLOOKUP($A22,Questions!$A$2:$X$333,16,0)&amp;"",VLOOKUP($A22,Questions!$A$2:$X$333,15,0)&amp;""))</f>
        <v/>
      </c>
      <c r="F22" s="45" t="str">
        <f>VLOOKUP($A22,'Institution Evaluation'!$A$56:$F$346,6,0)&amp;""</f>
        <v/>
      </c>
      <c r="I22" s="3"/>
      <c r="J22" s="3"/>
    </row>
    <row r="23" spans="1:10" s="1" customFormat="1" ht="90.35" x14ac:dyDescent="0.2">
      <c r="A23" s="32" t="s">
        <v>54</v>
      </c>
      <c r="B23" s="41" t="str">
        <f>VLOOKUP($A23,Questions!$A$2:$X$333,2,0)</f>
        <v>Do you have a well-documented disaster recovery plan (DRP), with a clear owner, that is tested annually?*</v>
      </c>
      <c r="C23" s="42" t="s">
        <v>24</v>
      </c>
      <c r="D23" s="63" t="s">
        <v>55</v>
      </c>
      <c r="E23" s="44" t="str">
        <f>IF($C23="Yes",VLOOKUP($A23,Questions!$A$2:$X$333,17,0)&amp;"",IF($C23="No",VLOOKUP($A23,Questions!$A$2:$X$333,16,0)&amp;"",VLOOKUP($A23,Questions!$A$2:$X$333,15,0)&amp;""))</f>
        <v/>
      </c>
      <c r="F23" s="45" t="str">
        <f>VLOOKUP($A23,'Institution Evaluation'!$A$56:$F$346,6,0)&amp;""</f>
        <v/>
      </c>
      <c r="I23" s="3"/>
      <c r="J23" s="3"/>
    </row>
    <row r="24" spans="1:10" s="1" customFormat="1" ht="45.2" x14ac:dyDescent="0.2">
      <c r="A24" s="32" t="s">
        <v>56</v>
      </c>
      <c r="B24" s="41" t="str">
        <f>VLOOKUP($A24,Questions!$A$2:$X$333,2,0)</f>
        <v>Have you undergone a SSAE 18/SOC 2 audit?</v>
      </c>
      <c r="C24" s="42" t="s">
        <v>37</v>
      </c>
      <c r="D24" s="63" t="s">
        <v>57</v>
      </c>
      <c r="E24" s="44" t="str">
        <f>IF($C24="Yes",VLOOKUP($A24,Questions!$A$2:$X$333,17,0)&amp;"",IF($C24="No",VLOOKUP($A24,Questions!$A$2:$X$333,16,0)&amp;"",VLOOKUP($A24,Questions!$A$2:$X$333,15,0)&amp;""))</f>
        <v>Describe any plans to undergo a SSAE 18 audit.</v>
      </c>
      <c r="F24" s="45" t="str">
        <f>VLOOKUP($A24,'Institution Evaluation'!$A$56:$F$346,6,0)&amp;""</f>
        <v/>
      </c>
      <c r="I24" s="3"/>
      <c r="J24" s="3"/>
    </row>
    <row r="25" spans="1:10" s="1" customFormat="1" ht="55" x14ac:dyDescent="0.2">
      <c r="A25" s="32" t="s">
        <v>58</v>
      </c>
      <c r="B25" s="41" t="str">
        <f>VLOOKUP($A25,Questions!$A$2:$X$333,2,0)</f>
        <v>Do you conform with a specific industry standard security framework (e.g., NIST Cybersecurity Framework, CIS Controls, ISO 27001, etc.)?</v>
      </c>
      <c r="C25" s="42" t="s">
        <v>24</v>
      </c>
      <c r="D25" s="63" t="s">
        <v>59</v>
      </c>
      <c r="E25" s="44" t="str">
        <f>IF($C25="Yes",VLOOKUP($A25,Questions!$A$2:$X$333,17,0)&amp;"",IF($C25="No",VLOOKUP($A25,Questions!$A$2:$X$333,16,0)&amp;"",VLOOKUP($A25,Questions!$A$2:$X$333,15,0)&amp;""))</f>
        <v>Provide documentation on how your organization conforms to your chosen framework and indicate current certification levels, where appropriate.</v>
      </c>
      <c r="F25" s="45" t="str">
        <f>VLOOKUP($A25,'Institution Evaluation'!$A$56:$F$346,6,0)&amp;""</f>
        <v/>
      </c>
      <c r="I25" s="3"/>
      <c r="J25" s="3"/>
    </row>
    <row r="26" spans="1:10" s="1" customFormat="1" ht="45.2" x14ac:dyDescent="0.2">
      <c r="A26" s="32" t="s">
        <v>60</v>
      </c>
      <c r="B26" s="41" t="str">
        <f>VLOOKUP($A26,Questions!$A$2:$X$333,2,0)</f>
        <v>Can you provide overall system and/or application architecture diagrams, including a full description of the data flow for all components of the system?</v>
      </c>
      <c r="C26" s="42" t="s">
        <v>37</v>
      </c>
      <c r="D26" s="63" t="s">
        <v>61</v>
      </c>
      <c r="E26" s="44" t="str">
        <f>IF($C26="Yes",VLOOKUP($A26,Questions!$A$2:$X$333,17,0)&amp;"",IF($C26="No",VLOOKUP($A26,Questions!$A$2:$X$333,16,0)&amp;"",VLOOKUP($A26,Questions!$A$2:$X$333,15,0)&amp;""))</f>
        <v>Provide a detailed summary of overall system and/or application architecture.</v>
      </c>
      <c r="F26" s="45" t="str">
        <f>VLOOKUP($A26,'Institution Evaluation'!$A$56:$F$346,6,0)&amp;""</f>
        <v/>
      </c>
      <c r="I26" s="3"/>
      <c r="J26" s="3"/>
    </row>
    <row r="27" spans="1:10" s="1" customFormat="1" ht="30.15" x14ac:dyDescent="0.2">
      <c r="A27" s="32" t="s">
        <v>62</v>
      </c>
      <c r="B27" s="41" t="str">
        <f>VLOOKUP($A27,Questions!$A$2:$X$333,2,0)</f>
        <v>Does your organization have a data privacy policy?</v>
      </c>
      <c r="C27" s="42" t="s">
        <v>24</v>
      </c>
      <c r="D27" s="63" t="s">
        <v>63</v>
      </c>
      <c r="E27" s="44" t="str">
        <f>IF($C27="Yes",VLOOKUP($A27,Questions!$A$2:$X$333,17,0)&amp;"",IF($C27="No",VLOOKUP($A27,Questions!$A$2:$X$333,16,0)&amp;"",VLOOKUP($A27,Questions!$A$2:$X$333,15,0)&amp;""))</f>
        <v>Provide your data privacy document (or a valid link to it) upon submission.</v>
      </c>
      <c r="F27" s="45" t="str">
        <f>VLOOKUP($A27,'Institution Evaluation'!$A$56:$F$346,6,0)&amp;""</f>
        <v/>
      </c>
      <c r="I27" s="3"/>
      <c r="J27" s="3"/>
    </row>
    <row r="28" spans="1:10" s="1" customFormat="1" ht="75.3" x14ac:dyDescent="0.2">
      <c r="A28" s="32" t="s">
        <v>64</v>
      </c>
      <c r="B28" s="41" t="str">
        <f>VLOOKUP($A28,Questions!$A$2:$X$333,2,0)</f>
        <v>Do you have a documented, and currently implemented, employee onboarding and offboarding policy?</v>
      </c>
      <c r="C28" s="42" t="s">
        <v>24</v>
      </c>
      <c r="D28" s="63" t="s">
        <v>2139</v>
      </c>
      <c r="E28" s="44" t="str">
        <f>IF($C28="Yes",VLOOKUP($A28,Questions!$A$2:$X$333,17,0)&amp;"",IF($C28="No",VLOOKUP($A28,Questions!$A$2:$X$333,16,0)&amp;"",VLOOKUP($A28,Questions!$A$2:$X$333,15,0)&amp;""))</f>
        <v>Provide a reference to your employee onboarding and offboarding policy and supporting documentation or submit it along with this fully populated HECVAT.</v>
      </c>
      <c r="F28" s="45" t="str">
        <f>VLOOKUP($A28,'Institution Evaluation'!$A$56:$F$346,6,0)&amp;""</f>
        <v/>
      </c>
      <c r="G28" s="46" t="s">
        <v>31</v>
      </c>
      <c r="I28" s="3"/>
      <c r="J28" s="3"/>
    </row>
    <row r="29" spans="1:10" s="1" customFormat="1" ht="17.05" x14ac:dyDescent="0.2">
      <c r="A29" s="28" t="str">
        <f>VLOOKUP(LEFT($A30,4),'Auto Responses'!$N$4:$O$38,2,0)&amp;""</f>
        <v xml:space="preserve"> Assessment of Third Parties</v>
      </c>
      <c r="B29" s="38"/>
      <c r="C29" s="16" t="s">
        <v>19</v>
      </c>
      <c r="D29" s="16" t="s">
        <v>20</v>
      </c>
      <c r="E29" s="39" t="s">
        <v>21</v>
      </c>
      <c r="F29" s="47" t="s">
        <v>22</v>
      </c>
      <c r="I29" s="3"/>
      <c r="J29" s="3"/>
    </row>
    <row r="30" spans="1:10" s="1" customFormat="1" ht="68.75" x14ac:dyDescent="0.2">
      <c r="A30" s="32" t="s">
        <v>65</v>
      </c>
      <c r="B30" s="41" t="str">
        <f>VLOOKUP($A30,Questions!$A$2:$X$333,2,0)</f>
        <v>Do you perform security assessments of third-party companies with which you share data (e.g., hosting providers, cloud services, PaaS, IaaS, SaaS)?*</v>
      </c>
      <c r="C30" s="42" t="s">
        <v>24</v>
      </c>
      <c r="D30" s="64" t="s">
        <v>66</v>
      </c>
      <c r="E30" s="44" t="str">
        <f>IF($C30="Yes",VLOOKUP($A30,Questions!$A$2:$X$333,17,0)&amp;"",IF($C30="No",VLOOKUP($A30,Questions!$A$2:$X$333,16,0)&amp;"",IF($C30="N/A",VLOOKUP($A30,Questions!$A$2:$X$333,18,0)&amp;"",VLOOKUP($A30,Questions!$A$2:$X$333,15,0)&amp;"")))</f>
        <v>Provide a summary of your practices that assures that the third party will be subject to the appropriate standards regarding security, service recoverability, and confidentiality.</v>
      </c>
      <c r="F30" s="45" t="str">
        <f>VLOOKUP($A30,'Institution Evaluation'!$A$56:$F$346,6,0)&amp;""</f>
        <v/>
      </c>
      <c r="I30" s="3"/>
      <c r="J30" s="3"/>
    </row>
    <row r="31" spans="1:10" s="1" customFormat="1" ht="96.25" x14ac:dyDescent="0.2">
      <c r="A31" s="32" t="s">
        <v>67</v>
      </c>
      <c r="B31" s="41" t="str">
        <f>VLOOKUP($A31,Questions!$A$2:$X$333,2,0)</f>
        <v>Do you have contractual language in place with third parties governing access to institutional data?*</v>
      </c>
      <c r="C31" s="42" t="s">
        <v>24</v>
      </c>
      <c r="D31" s="64" t="s">
        <v>2140</v>
      </c>
      <c r="E31" s="44" t="str">
        <f>IF($C31="Yes",VLOOKUP($A31,Questions!$A$2:$X$333,17,0)&amp;"",IF($C31="No",VLOOKUP($A31,Questions!$A$2:$X$333,16,0)&amp;"",IF($C31="N/A",VLOOKUP($A31,Questions!$A$2:$X$333,18,0)&amp;"",VLOOKUP($A31,Questions!$A$2:$X$333,15,0)&amp;"")))</f>
        <v>List each third party and why institutional data is shared with them. Format example: [Third Party Name] - Reason</v>
      </c>
      <c r="F31" s="45" t="str">
        <f>VLOOKUP($A31,'Institution Evaluation'!$A$56:$F$346,6,0)&amp;""</f>
        <v/>
      </c>
      <c r="I31" s="3"/>
      <c r="J31" s="3"/>
    </row>
    <row r="32" spans="1:10" s="1" customFormat="1" ht="41.25" x14ac:dyDescent="0.2">
      <c r="A32" s="32" t="s">
        <v>68</v>
      </c>
      <c r="B32" s="41" t="str">
        <f>VLOOKUP($A32,Questions!$A$2:$X$333,2,0)</f>
        <v>Do the contracts in place with these third parties address liability in the event of a data breach?*</v>
      </c>
      <c r="C32" s="42" t="s">
        <v>24</v>
      </c>
      <c r="D32" s="64" t="s">
        <v>69</v>
      </c>
      <c r="E32" s="44" t="str">
        <f>IF($C32="Yes",VLOOKUP($A32,Questions!$A$2:$X$333,17,0)&amp;"",IF($C32="No",VLOOKUP($A32,Questions!$A$2:$X$333,16,0)&amp;"",IF($C32="N/A",VLOOKUP($A32,Questions!$A$2:$X$333,18,0)&amp;"",VLOOKUP($A32,Questions!$A$2:$X$333,15,0)&amp;"")))</f>
        <v/>
      </c>
      <c r="F32" s="45" t="str">
        <f>VLOOKUP($A32,'Institution Evaluation'!$A$56:$F$346,6,0)&amp;""</f>
        <v/>
      </c>
      <c r="I32" s="3"/>
      <c r="J32" s="3"/>
    </row>
    <row r="33" spans="1:10" s="1" customFormat="1" ht="55" x14ac:dyDescent="0.2">
      <c r="A33" s="32" t="s">
        <v>70</v>
      </c>
      <c r="B33" s="41" t="str">
        <f>VLOOKUP($A33,Questions!$A$2:$X$333,2,0)</f>
        <v>Do you have an implemented third-party management strategy?*</v>
      </c>
      <c r="C33" s="42" t="s">
        <v>24</v>
      </c>
      <c r="D33" s="64" t="s">
        <v>71</v>
      </c>
      <c r="E33" s="44" t="str">
        <f>IF($C33="Yes",VLOOKUP($A33,Questions!$A$2:$X$333,17,0)&amp;"",IF($C33="No",VLOOKUP($A33,Questions!$A$2:$X$333,16,0)&amp;"",IF($C33="N/A",VLOOKUP($A33,Questions!$A$2:$X$333,18,0)&amp;"",VLOOKUP($A33,Questions!$A$2:$X$333,15,0)&amp;"")))</f>
        <v>Provide additional information that may help analysts better understand your environment and how it relates to third-party solutions.</v>
      </c>
      <c r="F33" s="45" t="str">
        <f>VLOOKUP($A33,'Institution Evaluation'!$A$56:$F$346,6,0)&amp;""</f>
        <v/>
      </c>
      <c r="I33" s="3"/>
      <c r="J33" s="3"/>
    </row>
    <row r="34" spans="1:10" s="1" customFormat="1" ht="82.5" x14ac:dyDescent="0.2">
      <c r="A34" s="32" t="s">
        <v>72</v>
      </c>
      <c r="B34" s="41" t="str">
        <f>VLOOKUP($A34,Questions!$A$2:$X$333,2,0)</f>
        <v>Do you have a process and implemented procedures for managing your hardware supply chain (e.g., telecommunications equipment, export licensing, computing devices)?</v>
      </c>
      <c r="C34" s="42" t="s">
        <v>24</v>
      </c>
      <c r="D34" s="64" t="s">
        <v>73</v>
      </c>
      <c r="E34" s="44" t="str">
        <f>IF($C34="Yes",VLOOKUP($A34,Questions!$A$2:$X$333,17,0)&amp;"",IF($C34="No",VLOOKUP($A34,Questions!$A$2:$X$333,16,0)&amp;"",VLOOKUP($A34,Questions!$A$2:$X$333,15,0)&amp;""))</f>
        <v>State what countries and/or regions this process is compliant with.</v>
      </c>
      <c r="F34" s="45" t="str">
        <f>VLOOKUP($A34,'Institution Evaluation'!$A$56:$F$346,6,0)&amp;""</f>
        <v/>
      </c>
      <c r="G34" s="46" t="s">
        <v>31</v>
      </c>
      <c r="I34" s="3"/>
      <c r="J34" s="3"/>
    </row>
    <row r="35" spans="1:10" s="1" customFormat="1" ht="17.05" x14ac:dyDescent="0.2">
      <c r="A35" s="28" t="str">
        <f>VLOOKUP(LEFT($A36,4),'Auto Responses'!$N$4:$O$38,2,0)&amp;""</f>
        <v xml:space="preserve"> Change Management</v>
      </c>
      <c r="B35" s="38"/>
      <c r="C35" s="16" t="s">
        <v>19</v>
      </c>
      <c r="D35" s="16" t="s">
        <v>20</v>
      </c>
      <c r="E35" s="39" t="s">
        <v>21</v>
      </c>
      <c r="F35" s="47" t="s">
        <v>22</v>
      </c>
      <c r="I35" s="3"/>
      <c r="J35" s="3"/>
    </row>
    <row r="36" spans="1:10" s="1" customFormat="1" ht="41.25" x14ac:dyDescent="0.2">
      <c r="A36" s="32" t="s">
        <v>74</v>
      </c>
      <c r="B36" s="41" t="str">
        <f>VLOOKUP($A36,Questions!$A$2:$X$333,2,0)</f>
        <v>Will the institution be notified of major changes to your environment that could impact the institution's security posture?*</v>
      </c>
      <c r="C36" s="42" t="s">
        <v>24</v>
      </c>
      <c r="D36" s="64" t="s">
        <v>75</v>
      </c>
      <c r="E36" s="44" t="str">
        <f>IF($C36="Yes",VLOOKUP($A36,Questions!$A$2:$X$333,17,0)&amp;"",IF($C36="No",VLOOKUP($A36,Questions!$A$2:$X$333,16,0)&amp;"",VLOOKUP($A36,Questions!$A$2:$X$333,15,0)&amp;""))</f>
        <v>State how and when the institution will be notified of major changes to your environment.</v>
      </c>
      <c r="F36" s="45" t="str">
        <f>VLOOKUP($A36,'Institution Evaluation'!$A$56:$F$346,6,0)&amp;""</f>
        <v/>
      </c>
      <c r="I36" s="3"/>
      <c r="J36" s="3"/>
    </row>
    <row r="37" spans="1:10" s="1" customFormat="1" ht="41.25" x14ac:dyDescent="0.2">
      <c r="A37" s="32" t="s">
        <v>76</v>
      </c>
      <c r="B37" s="41" t="str">
        <f>VLOOKUP($A37,Questions!$A$2:$X$333,2,0)</f>
        <v>Does the system support client customizations from one release to another?*</v>
      </c>
      <c r="C37" s="42" t="s">
        <v>37</v>
      </c>
      <c r="D37" s="64" t="s">
        <v>77</v>
      </c>
      <c r="E37" s="44" t="str">
        <f>IF($C37="Yes",VLOOKUP($A37,Questions!$A$2:$X$333,17,0)&amp;"",IF($C37="No",VLOOKUP($A37,Questions!$A$2:$X$333,16,0)&amp;"",IF($C37="N/A",VLOOKUP($A37,Questions!$A$2:$X$333,18,0)&amp;"",VLOOKUP($A37,Questions!$A$2:$X$333,15,0)&amp;"")))</f>
        <v>Clarify the lack of support strategy for client customizations from one release to another.</v>
      </c>
      <c r="F37" s="45" t="str">
        <f>VLOOKUP($A37,'Institution Evaluation'!$A$56:$F$346,6,0)&amp;""</f>
        <v/>
      </c>
      <c r="I37" s="3"/>
      <c r="J37" s="3"/>
    </row>
    <row r="38" spans="1:10" s="1" customFormat="1" ht="68.75" x14ac:dyDescent="0.2">
      <c r="A38" s="32" t="s">
        <v>78</v>
      </c>
      <c r="B38" s="41" t="str">
        <f>VLOOKUP($A38,Questions!$A$2:$X$333,2,0)</f>
        <v>Do you have an implemented system configuration management process (e.g.,secure "gold" images, etc.)?*</v>
      </c>
      <c r="C38" s="42" t="s">
        <v>24</v>
      </c>
      <c r="D38" s="64" t="s">
        <v>79</v>
      </c>
      <c r="E38" s="44" t="str">
        <f>IF($C38="Yes",VLOOKUP($A38,Questions!$A$2:$X$333,17,0)&amp;"",IF($C38="No",VLOOKUP($A38,Questions!$A$2:$X$333,16,0)&amp;"",IF($C38="N/A",VLOOKUP($A38,Questions!$A$2:$X$333,18,0)&amp;"",VLOOKUP($A38,Questions!$A$2:$X$333,15,0)&amp;"")))</f>
        <v>Summarize your implemented system configuration management precess.</v>
      </c>
      <c r="F38" s="45" t="str">
        <f>VLOOKUP($A38,'Institution Evaluation'!$A$56:$F$346,6,0)&amp;""</f>
        <v/>
      </c>
      <c r="I38" s="3"/>
      <c r="J38" s="3"/>
    </row>
    <row r="39" spans="1:10" s="1" customFormat="1" ht="55" x14ac:dyDescent="0.2">
      <c r="A39" s="32" t="s">
        <v>80</v>
      </c>
      <c r="B39" s="41" t="str">
        <f>VLOOKUP($A39,Questions!$A$2:$X$333,2,0)</f>
        <v>Do you have a documented change management process?</v>
      </c>
      <c r="C39" s="42" t="s">
        <v>24</v>
      </c>
      <c r="D39" s="64" t="s">
        <v>81</v>
      </c>
      <c r="E39" s="44" t="str">
        <f>IF($C39="Yes",VLOOKUP($A39,Questions!$A$2:$X$333,17,0)&amp;"",IF($C39="No",VLOOKUP($A39,Questions!$A$2:$X$333,16,0)&amp;"",VLOOKUP($A39,Questions!$A$2:$X$333,15,0)&amp;""))</f>
        <v>Summarize your current change management process.</v>
      </c>
      <c r="F39" s="45" t="str">
        <f>VLOOKUP($A39,'Institution Evaluation'!$A$56:$F$346,6,0)&amp;""</f>
        <v/>
      </c>
      <c r="I39" s="3"/>
      <c r="J39" s="3"/>
    </row>
    <row r="40" spans="1:10" s="1" customFormat="1" ht="137.44999999999999" x14ac:dyDescent="0.2">
      <c r="A40" s="32" t="s">
        <v>82</v>
      </c>
      <c r="B40" s="41" t="str">
        <f>VLOOKUP($A40,Questions!$A$2:$X$333,2,0)</f>
        <v>Does your change management process minimally include authorization, impact analysis, testing, and validation before moving changes to production?</v>
      </c>
      <c r="C40" s="42" t="s">
        <v>24</v>
      </c>
      <c r="D40" s="64" t="s">
        <v>83</v>
      </c>
      <c r="E40" s="44" t="str">
        <f>IF($C40="Yes",VLOOKUP($A40,Questions!$A$2:$X$333,17,0)&amp;"",IF($C40="No",VLOOKUP($A40,Questions!$A$2:$X$333,16,0)&amp;"",VLOOKUP($A40,Questions!$A$2:$X$333,15,0)&amp;""))</f>
        <v>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v>
      </c>
      <c r="F40" s="45" t="str">
        <f>VLOOKUP($A40,'Institution Evaluation'!$A$56:$F$346,6,0)&amp;""</f>
        <v/>
      </c>
      <c r="I40" s="3"/>
      <c r="J40" s="3"/>
    </row>
    <row r="41" spans="1:10" s="1" customFormat="1" ht="55" x14ac:dyDescent="0.2">
      <c r="A41" s="32" t="s">
        <v>84</v>
      </c>
      <c r="B41" s="41" t="str">
        <f>VLOOKUP($A41,Questions!$A$2:$X$333,2,0)</f>
        <v>Does your change management process verify that all required third-party libraries and dependencies are still supported with each major change?</v>
      </c>
      <c r="C41" s="42" t="s">
        <v>24</v>
      </c>
      <c r="D41" s="64" t="s">
        <v>85</v>
      </c>
      <c r="E41" s="44" t="str">
        <f>IF($C41="Yes",VLOOKUP($A41,Questions!$A$2:$X$333,17,0)&amp;"",IF($C41="No",VLOOKUP($A41,Questions!$A$2:$X$333,16,0)&amp;"",VLOOKUP($A41,Questions!$A$2:$X$333,15,0)&amp;""))</f>
        <v>Please describe your program to track these dependancies.</v>
      </c>
      <c r="F41" s="45" t="str">
        <f>VLOOKUP($A41,'Institution Evaluation'!$A$56:$F$346,6,0)&amp;""</f>
        <v/>
      </c>
      <c r="I41" s="3"/>
      <c r="J41" s="3"/>
    </row>
    <row r="42" spans="1:10" s="1" customFormat="1" ht="68.75" x14ac:dyDescent="0.2">
      <c r="A42" s="32" t="s">
        <v>86</v>
      </c>
      <c r="B42" s="41" t="str">
        <f>VLOOKUP($A42,Questions!$A$2:$X$333,2,0)</f>
        <v>Do you have policy and procedure, currently implemented, managing how critical patches are applied to all systems and applications?</v>
      </c>
      <c r="C42" s="42" t="s">
        <v>24</v>
      </c>
      <c r="D42" s="64" t="s">
        <v>87</v>
      </c>
      <c r="E42" s="44" t="str">
        <f>IF($C42="Yes",VLOOKUP($A42,Questions!$A$2:$X$333,17,0)&amp;"",IF($C42="No",VLOOKUP($A42,Questions!$A$2:$X$333,16,0)&amp;"",VLOOKUP($A42,Questions!$A$2:$X$333,15,0)&amp;""))</f>
        <v>Summarize the policy and procedure(s) managing how critical patches are applied to systems and applications.</v>
      </c>
      <c r="F42" s="45" t="str">
        <f>VLOOKUP($A42,'Institution Evaluation'!$A$56:$F$346,6,0)&amp;""</f>
        <v/>
      </c>
      <c r="I42" s="3"/>
      <c r="J42" s="3"/>
    </row>
    <row r="43" spans="1:10" s="1" customFormat="1" ht="55" x14ac:dyDescent="0.2">
      <c r="A43" s="32" t="s">
        <v>88</v>
      </c>
      <c r="B43" s="41" t="str">
        <f>VLOOKUP($A43,Questions!$A$2:$X$333,2,0)</f>
        <v>Have you implemented policies and procedures that guide how security risks are mitigated until patches can be applied?</v>
      </c>
      <c r="C43" s="42" t="s">
        <v>24</v>
      </c>
      <c r="D43" s="64" t="s">
        <v>89</v>
      </c>
      <c r="E43" s="44" t="str">
        <f>IF($C43="Yes",VLOOKUP($A43,Questions!$A$2:$X$333,17,0)&amp;"",IF($C43="No",VLOOKUP($A43,Questions!$A$2:$X$333,16,0)&amp;"",VLOOKUP($A43,Questions!$A$2:$X$333,15,0)&amp;""))</f>
        <v>Summarize the policy and procedure(s) guiding risk mitigation practices before critical patches can be applied.</v>
      </c>
      <c r="F43" s="45" t="str">
        <f>VLOOKUP($A43,'Institution Evaluation'!$A$56:$F$346,6,0)&amp;""</f>
        <v/>
      </c>
      <c r="I43" s="3"/>
      <c r="J43" s="3"/>
    </row>
    <row r="44" spans="1:10" s="1" customFormat="1" ht="41.25" x14ac:dyDescent="0.2">
      <c r="A44" s="32" t="s">
        <v>90</v>
      </c>
      <c r="B44" s="41" t="str">
        <f>VLOOKUP($A44,Questions!$A$2:$X$333,2,0)</f>
        <v>Do clients have the option to not participate in or postpone an upgrade to a new release?</v>
      </c>
      <c r="C44" s="42" t="s">
        <v>37</v>
      </c>
      <c r="D44" s="64" t="s">
        <v>91</v>
      </c>
      <c r="E44" s="44" t="str">
        <f>IF($C44="Yes",VLOOKUP($A44,Questions!$A$2:$X$333,17,0)&amp;"",IF($C44="No",VLOOKUP($A44,Questions!$A$2:$X$333,16,0)&amp;"",IF($C44="N/A",VLOOKUP($A44,Questions!$A$2:$X$333,18,0)&amp;"",VLOOKUP($A44,Questions!$A$2:$X$333,15,0)&amp;"")))</f>
        <v>Summarize why clients do not have alternative release options.</v>
      </c>
      <c r="F44" s="45" t="str">
        <f>VLOOKUP($A44,'Institution Evaluation'!$A$56:$F$346,6,0)&amp;""</f>
        <v/>
      </c>
      <c r="I44" s="3"/>
      <c r="J44" s="3"/>
    </row>
    <row r="45" spans="1:10" s="1" customFormat="1" ht="68.75" x14ac:dyDescent="0.2">
      <c r="A45" s="32" t="s">
        <v>92</v>
      </c>
      <c r="B45" s="41" t="str">
        <f>VLOOKUP($A45,Questions!$A$2:$X$333,2,0)</f>
        <v>Do you have a fully implemented solution support strategy that defines how many concurrent versions you support?</v>
      </c>
      <c r="C45" s="42" t="s">
        <v>24</v>
      </c>
      <c r="D45" s="64" t="s">
        <v>93</v>
      </c>
      <c r="E45" s="44" t="str">
        <f>IF($C45="Yes",VLOOKUP($A45,Questions!$A$2:$X$333,17,0)&amp;"",IF($C45="No",VLOOKUP($A45,Questions!$A$2:$X$333,16,0)&amp;"",IF($C45="N/A",VLOOKUP($A45,Questions!$A$2:$X$333,18,0)&amp;"",VLOOKUP($A45,Questions!$A$2:$X$333,15,0)&amp;"")))</f>
        <v>Describe or provide a reference to your solution support strategy in regard to maintaining software currency (i.e., how many concurrent versions are you willing to run and support?).</v>
      </c>
      <c r="F45" s="45" t="str">
        <f>VLOOKUP($A45,'Institution Evaluation'!$A$56:$F$346,6,0)&amp;""</f>
        <v/>
      </c>
      <c r="I45" s="3"/>
      <c r="J45" s="3"/>
    </row>
    <row r="46" spans="1:10" s="1" customFormat="1" ht="41.25" x14ac:dyDescent="0.2">
      <c r="A46" s="32" t="s">
        <v>94</v>
      </c>
      <c r="B46" s="41" t="str">
        <f>VLOOKUP($A46,Questions!$A$2:$X$333,2,0)</f>
        <v>Do you have a release schedule for product updates?</v>
      </c>
      <c r="C46" s="42" t="s">
        <v>24</v>
      </c>
      <c r="D46" s="64" t="s">
        <v>95</v>
      </c>
      <c r="E46" s="44" t="str">
        <f>IF($C46="Yes",VLOOKUP($A46,Questions!$A$2:$X$333,17,0)&amp;"",IF($C46="No",VLOOKUP($A46,Questions!$A$2:$X$333,16,0)&amp;"",IF($C46="N/A",VLOOKUP($A46,Questions!$A$2:$X$333,18,0)&amp;"",VLOOKUP($A46,Questions!$A$2:$X$333,15,0)&amp;"")))</f>
        <v>Provide a reference to this solution's release schedule.</v>
      </c>
      <c r="F46" s="45" t="str">
        <f>VLOOKUP($A46,'Institution Evaluation'!$A$56:$F$346,6,0)&amp;""</f>
        <v/>
      </c>
      <c r="I46" s="3"/>
      <c r="J46" s="3"/>
    </row>
    <row r="47" spans="1:10" s="1" customFormat="1" ht="55" x14ac:dyDescent="0.2">
      <c r="A47" s="32" t="s">
        <v>96</v>
      </c>
      <c r="B47" s="41" t="str">
        <f>VLOOKUP($A47,Questions!$A$2:$X$333,2,0)</f>
        <v>Do you have a technology roadmap, for at least the next two years, for enhancements and bug fixes for the solution being assessed?</v>
      </c>
      <c r="C47" s="42" t="s">
        <v>24</v>
      </c>
      <c r="D47" s="64" t="s">
        <v>97</v>
      </c>
      <c r="E47" s="44" t="str">
        <f>IF($C47="Yes",VLOOKUP($A47,Questions!$A$2:$X$333,17,0)&amp;"",IF($C47="No",VLOOKUP($A47,Questions!$A$2:$X$333,16,0)&amp;"",VLOOKUP($A47,Questions!$A$2:$X$333,15,0)&amp;""))</f>
        <v>Provide a reference to your technology roadmap.</v>
      </c>
      <c r="F47" s="45" t="str">
        <f>VLOOKUP($A47,'Institution Evaluation'!$A$56:$F$346,6,0)&amp;""</f>
        <v/>
      </c>
      <c r="I47" s="3"/>
      <c r="J47" s="3"/>
    </row>
    <row r="48" spans="1:10" s="1" customFormat="1" ht="41.25" x14ac:dyDescent="0.2">
      <c r="A48" s="32" t="s">
        <v>98</v>
      </c>
      <c r="B48" s="41" t="str">
        <f>VLOOKUP($A48,Questions!$A$2:$X$333,2,0)</f>
        <v>Can solution updates be completed without institutional involvement (i.e., technically or organizationally)?</v>
      </c>
      <c r="C48" s="42" t="s">
        <v>24</v>
      </c>
      <c r="D48" s="64" t="s">
        <v>99</v>
      </c>
      <c r="E48" s="44" t="str">
        <f>IF($C48="Yes",VLOOKUP($A48,Questions!$A$2:$X$333,17,0)&amp;"",IF($C48="No",VLOOKUP($A48,Questions!$A$2:$X$333,16,0)&amp;"",VLOOKUP($A48,Questions!$A$2:$X$333,15,0)&amp;""))</f>
        <v/>
      </c>
      <c r="F48" s="45" t="str">
        <f>VLOOKUP($A48,'Institution Evaluation'!$A$56:$F$346,6,0)&amp;""</f>
        <v/>
      </c>
      <c r="I48" s="3"/>
      <c r="J48" s="3"/>
    </row>
    <row r="49" spans="1:10" s="1" customFormat="1" ht="68.75" x14ac:dyDescent="0.2">
      <c r="A49" s="32" t="s">
        <v>100</v>
      </c>
      <c r="B49" s="41" t="str">
        <f>VLOOKUP($A49,Questions!$A$2:$X$333,2,0)</f>
        <v>Are upgrades or system changes installed during off-peak hours or in a manner that does not impact the customer?</v>
      </c>
      <c r="C49" s="42" t="s">
        <v>24</v>
      </c>
      <c r="D49" s="64" t="s">
        <v>101</v>
      </c>
      <c r="E49" s="44" t="str">
        <f>IF($C49="Yes",VLOOKUP($A49,Questions!$A$2:$X$333,17,0)&amp;"",IF($C49="No",VLOOKUP($A49,Questions!$A$2:$X$333,16,0)&amp;"",VLOOKUP($A49,Questions!$A$2:$X$333,15,0)&amp;""))</f>
        <v>Define current off-peak hours, including time zones as necessary.</v>
      </c>
      <c r="F49" s="45" t="str">
        <f>VLOOKUP($A49,'Institution Evaluation'!$A$56:$F$346,6,0)&amp;""</f>
        <v/>
      </c>
      <c r="I49" s="3"/>
      <c r="J49" s="3"/>
    </row>
    <row r="50" spans="1:10" s="1" customFormat="1" ht="41.25" x14ac:dyDescent="0.2">
      <c r="A50" s="32" t="s">
        <v>102</v>
      </c>
      <c r="B50" s="41" t="str">
        <f>VLOOKUP($A50,Questions!$A$2:$X$333,2,0)</f>
        <v>Do procedures exist to provide that emergency changes are documented and authorized (including after-the-fact approval)?</v>
      </c>
      <c r="C50" s="42" t="s">
        <v>24</v>
      </c>
      <c r="D50" s="64" t="s">
        <v>103</v>
      </c>
      <c r="E50" s="44" t="str">
        <f>IF($C50="Yes",VLOOKUP($A50,Questions!$A$2:$X$333,17,0)&amp;"",IF($C50="No",VLOOKUP($A50,Questions!$A$2:$X$333,16,0)&amp;"",VLOOKUP($A50,Questions!$A$2:$X$333,15,0)&amp;""))</f>
        <v>Summarize implemented procedures ensuring that emergency changes are documented and authorized.</v>
      </c>
      <c r="F50" s="45" t="str">
        <f>VLOOKUP($A50,'Institution Evaluation'!$A$56:$F$346,6,0)&amp;""</f>
        <v/>
      </c>
      <c r="I50" s="3"/>
      <c r="J50" s="3"/>
    </row>
    <row r="51" spans="1:10" s="1" customFormat="1" ht="96.25" x14ac:dyDescent="0.2">
      <c r="A51" s="32" t="s">
        <v>104</v>
      </c>
      <c r="B51" s="41" t="str">
        <f>VLOOKUP($A51,Questions!$A$2:$X$333,2,0)</f>
        <v>Do you have a systems management and configuration strategy that encompasses servers, appliances, cloud services, applications, and mobile devices (company and employee owned)?</v>
      </c>
      <c r="C51" s="42" t="s">
        <v>24</v>
      </c>
      <c r="D51" s="64" t="s">
        <v>105</v>
      </c>
      <c r="E51" s="44" t="str">
        <f>IF($C51="Yes",VLOOKUP($A51,Questions!$A$2:$X$333,17,0)&amp;"",IF($C51="No",VLOOKUP($A51,Questions!$A$2:$X$333,16,0)&amp;"",VLOOKUP($A51,Questions!$A$2:$X$333,15,0)&amp;""))</f>
        <v>Summarize your systems management and configuration strategy.</v>
      </c>
      <c r="F51" s="45" t="str">
        <f>VLOOKUP($A51,'Institution Evaluation'!$A$56:$F$346,6,0)&amp;""</f>
        <v/>
      </c>
      <c r="G51" s="46" t="s">
        <v>31</v>
      </c>
      <c r="I51" s="3"/>
      <c r="J51" s="3"/>
    </row>
    <row r="52" spans="1:10" s="1" customFormat="1" ht="17.05" x14ac:dyDescent="0.2">
      <c r="A52" s="28" t="str">
        <f>VLOOKUP(LEFT($A53,4),'Auto Responses'!$N$4:$O$38,2,0)&amp;""</f>
        <v xml:space="preserve"> Policies, Processes, and Procedures</v>
      </c>
      <c r="B52" s="38"/>
      <c r="C52" s="16" t="s">
        <v>19</v>
      </c>
      <c r="D52" s="16" t="s">
        <v>20</v>
      </c>
      <c r="E52" s="39" t="s">
        <v>21</v>
      </c>
      <c r="F52" s="47" t="s">
        <v>22</v>
      </c>
      <c r="I52" s="3"/>
      <c r="J52" s="3"/>
    </row>
    <row r="53" spans="1:10" s="1" customFormat="1" ht="55" x14ac:dyDescent="0.2">
      <c r="A53" s="32" t="s">
        <v>106</v>
      </c>
      <c r="B53" s="41" t="str">
        <f>VLOOKUP($A53,Questions!$A$2:$X$333,2,0)</f>
        <v>Do you have a documented patch management process?*</v>
      </c>
      <c r="C53" s="42" t="s">
        <v>24</v>
      </c>
      <c r="D53" s="64" t="s">
        <v>107</v>
      </c>
      <c r="E53" s="44" t="str">
        <f>IF($C53="Yes",VLOOKUP($A53,Questions!$A$2:$X$333,17,0)&amp;"",IF($C53="No",VLOOKUP($A53,Questions!$A$2:$X$333,16,0)&amp;"",VLOOKUP($A53,Questions!$A$2:$X$333,15,0)&amp;""))</f>
        <v/>
      </c>
      <c r="F53" s="45" t="str">
        <f>VLOOKUP($A53,'Institution Evaluation'!$A$56:$F$346,6,0)&amp;""</f>
        <v/>
      </c>
      <c r="I53" s="3"/>
      <c r="J53" s="3"/>
    </row>
    <row r="54" spans="1:10" s="1" customFormat="1" ht="96.25" x14ac:dyDescent="0.2">
      <c r="A54" s="32" t="s">
        <v>108</v>
      </c>
      <c r="B54" s="41" t="str">
        <f>VLOOKUP($A54,Questions!$A$2:$X$333,2,0)</f>
        <v>Can your organization comply with institutional policies on privacy and data protection with regard to users of institutional systems, if required?*</v>
      </c>
      <c r="C54" s="42" t="s">
        <v>24</v>
      </c>
      <c r="D54" s="64" t="s">
        <v>2141</v>
      </c>
      <c r="E54" s="44" t="str">
        <f>IF($C54="Yes",VLOOKUP($A54,Questions!$A$2:$X$333,17,0)&amp;"",IF($C54="No",VLOOKUP($A54,Questions!$A$2:$X$333,16,0)&amp;"",VLOOKUP($A54,Questions!$A$2:$X$333,15,0)&amp;""))</f>
        <v>State that you have reviewed the institution's IT policies with regards to user privacy and data protection.</v>
      </c>
      <c r="F54" s="45" t="str">
        <f>VLOOKUP($A54,'Institution Evaluation'!$A$56:$F$346,6,0)&amp;""</f>
        <v/>
      </c>
      <c r="I54" s="3"/>
      <c r="J54" s="3"/>
    </row>
    <row r="55" spans="1:10" s="1" customFormat="1" ht="41.25" x14ac:dyDescent="0.2">
      <c r="A55" s="32" t="s">
        <v>109</v>
      </c>
      <c r="B55" s="41" t="str">
        <f>VLOOKUP($A55,Questions!$A$2:$X$333,2,0)</f>
        <v>Is your company subject to the institution's geographic region's laws and regulations?*</v>
      </c>
      <c r="C55" s="42" t="s">
        <v>24</v>
      </c>
      <c r="D55" s="64" t="s">
        <v>110</v>
      </c>
      <c r="E55" s="44" t="str">
        <f>IF($C55="Yes",VLOOKUP($A55,Questions!$A$2:$X$333,17,0)&amp;"",IF($C55="No",VLOOKUP($A55,Questions!$A$2:$X$333,16,0)&amp;"",VLOOKUP($A55,Questions!$A$2:$X$333,15,0)&amp;""))</f>
        <v>State the country that governs and regulates your company.</v>
      </c>
      <c r="F55" s="45" t="str">
        <f>VLOOKUP($A55,'Institution Evaluation'!$A$56:$F$346,6,0)&amp;""</f>
        <v/>
      </c>
      <c r="I55" s="3"/>
      <c r="J55" s="3"/>
    </row>
    <row r="56" spans="1:10" s="1" customFormat="1" ht="55" x14ac:dyDescent="0.2">
      <c r="A56" s="32" t="s">
        <v>111</v>
      </c>
      <c r="B56" s="41" t="str">
        <f>VLOOKUP($A56,Questions!$A$2:$X$333,2,0)</f>
        <v>Can you accommodate encryption requirements using open standards?</v>
      </c>
      <c r="C56" s="42" t="s">
        <v>24</v>
      </c>
      <c r="D56" s="64" t="s">
        <v>112</v>
      </c>
      <c r="E56" s="44" t="str">
        <f>IF($C56="Yes",VLOOKUP($A56,Questions!$A$2:$X$333,17,0)&amp;"",IF($C56="No",VLOOKUP($A56,Questions!$A$2:$X$333,16,0)&amp;"",VLOOKUP($A56,Questions!$A$2:$X$333,15,0)&amp;""))</f>
        <v/>
      </c>
      <c r="F56" s="45" t="str">
        <f>VLOOKUP($A56,'Institution Evaluation'!$A$56:$F$346,6,0)&amp;""</f>
        <v/>
      </c>
      <c r="I56" s="3"/>
      <c r="J56" s="3"/>
    </row>
    <row r="57" spans="1:10" s="1" customFormat="1" ht="55" x14ac:dyDescent="0.2">
      <c r="A57" s="32" t="s">
        <v>113</v>
      </c>
      <c r="B57" s="41" t="str">
        <f>VLOOKUP($A57,Questions!$A$2:$X$333,2,0)</f>
        <v>Do you have a documented systems development life cycle (SDLC)?</v>
      </c>
      <c r="C57" s="42" t="s">
        <v>24</v>
      </c>
      <c r="D57" s="64" t="s">
        <v>114</v>
      </c>
      <c r="E57" s="44" t="str">
        <f>IF($C57="Yes",VLOOKUP($A57,Questions!$A$2:$X$333,17,0)&amp;"",IF($C57="No",VLOOKUP($A57,Questions!$A$2:$X$333,16,0)&amp;"",VLOOKUP($A57,Questions!$A$2:$X$333,15,0)&amp;""))</f>
        <v>Briefly summarize your SDLC or provide a link or attachment.</v>
      </c>
      <c r="F57" s="45" t="str">
        <f>VLOOKUP($A57,'Institution Evaluation'!$A$56:$F$346,6,0)&amp;""</f>
        <v/>
      </c>
      <c r="I57" s="3"/>
      <c r="J57" s="3"/>
    </row>
    <row r="58" spans="1:10" s="1" customFormat="1" ht="55" x14ac:dyDescent="0.2">
      <c r="A58" s="32" t="s">
        <v>115</v>
      </c>
      <c r="B58" s="41" t="str">
        <f>VLOOKUP($A58,Questions!$A$2:$X$333,2,0)</f>
        <v>Do you perform background screenings or multi-state background checks on all employees prior to their first day of work?</v>
      </c>
      <c r="C58" s="42" t="s">
        <v>24</v>
      </c>
      <c r="D58" s="64" t="s">
        <v>116</v>
      </c>
      <c r="E58" s="44" t="str">
        <f>IF($C58="Yes",VLOOKUP($A58,Questions!$A$2:$X$333,17,0)&amp;"",IF($C58="No",VLOOKUP($A58,Questions!$A$2:$X$333,16,0)&amp;"",VLOOKUP($A58,Questions!$A$2:$X$333,15,0)&amp;""))</f>
        <v>Summarize your background check practices.</v>
      </c>
      <c r="F58" s="45" t="str">
        <f>VLOOKUP($A58,'Institution Evaluation'!$A$56:$F$346,6,0)&amp;""</f>
        <v/>
      </c>
      <c r="I58" s="3"/>
      <c r="J58" s="3"/>
    </row>
    <row r="59" spans="1:10" s="1" customFormat="1" ht="55" x14ac:dyDescent="0.2">
      <c r="A59" s="32" t="s">
        <v>117</v>
      </c>
      <c r="B59" s="41" t="str">
        <f>VLOOKUP($A59,Questions!$A$2:$X$333,2,0)</f>
        <v>Do you require new employees to fill out agreements and review policies?</v>
      </c>
      <c r="C59" s="42" t="s">
        <v>24</v>
      </c>
      <c r="D59" s="64" t="s">
        <v>118</v>
      </c>
      <c r="E59" s="44" t="str">
        <f>IF($C59="Yes",VLOOKUP($A59,Questions!$A$2:$X$333,17,0)&amp;"",IF($C59="No",VLOOKUP($A59,Questions!$A$2:$X$333,16,0)&amp;"",VLOOKUP($A59,Questions!$A$2:$X$333,15,0)&amp;""))</f>
        <v>Summarize the required agreements and reviewed policies.</v>
      </c>
      <c r="F59" s="45" t="str">
        <f>VLOOKUP($A59,'Institution Evaluation'!$A$56:$F$346,6,0)&amp;""</f>
        <v/>
      </c>
      <c r="I59" s="3"/>
      <c r="J59" s="3"/>
    </row>
    <row r="60" spans="1:10" s="1" customFormat="1" ht="55" x14ac:dyDescent="0.2">
      <c r="A60" s="32" t="s">
        <v>119</v>
      </c>
      <c r="B60" s="41" t="str">
        <f>VLOOKUP($A60,Questions!$A$2:$X$333,2,0)</f>
        <v>Do you have a documented information security policy?</v>
      </c>
      <c r="C60" s="42" t="s">
        <v>24</v>
      </c>
      <c r="D60" s="64" t="s">
        <v>2142</v>
      </c>
      <c r="E60" s="44" t="str">
        <f>IF($C60="Yes",VLOOKUP($A60,Questions!$A$2:$X$333,17,0)&amp;"",IF($C60="No",VLOOKUP($A60,Questions!$A$2:$X$333,16,0)&amp;"",VLOOKUP($A60,Questions!$A$2:$X$333,15,0)&amp;""))</f>
        <v>Provide a reference to your information security policy or submit documentation with this fully populated HECVAT.</v>
      </c>
      <c r="F60" s="45" t="str">
        <f>VLOOKUP($A60,'Institution Evaluation'!$A$56:$F$346,6,0)&amp;""</f>
        <v/>
      </c>
      <c r="I60" s="3"/>
      <c r="J60" s="3"/>
    </row>
    <row r="61" spans="1:10" s="1" customFormat="1" ht="41.25" x14ac:dyDescent="0.2">
      <c r="A61" s="32" t="s">
        <v>120</v>
      </c>
      <c r="B61" s="41" t="str">
        <f>VLOOKUP($A61,Questions!$A$2:$X$333,2,0)</f>
        <v>Are information security principles designed into the product lifecycle?</v>
      </c>
      <c r="C61" s="42" t="s">
        <v>24</v>
      </c>
      <c r="D61" s="64" t="s">
        <v>121</v>
      </c>
      <c r="E61" s="44" t="str">
        <f>IF($C61="Yes",VLOOKUP($A61,Questions!$A$2:$X$333,17,0)&amp;"",IF($C61="No",VLOOKUP($A61,Questions!$A$2:$X$333,16,0)&amp;"",VLOOKUP($A61,Questions!$A$2:$X$333,15,0)&amp;""))</f>
        <v>Summarize the information security principles designed into the product lifecycle.</v>
      </c>
      <c r="F61" s="45" t="str">
        <f>VLOOKUP($A61,'Institution Evaluation'!$A$56:$F$346,6,0)&amp;""</f>
        <v/>
      </c>
      <c r="I61" s="3"/>
      <c r="J61" s="3"/>
    </row>
    <row r="62" spans="1:10" s="1" customFormat="1" ht="68.75" x14ac:dyDescent="0.2">
      <c r="A62" s="32" t="s">
        <v>122</v>
      </c>
      <c r="B62" s="41" t="str">
        <f>VLOOKUP($A62,Questions!$A$2:$X$333,2,0)</f>
        <v>Will you comply with applicable breach notification laws?</v>
      </c>
      <c r="C62" s="42" t="s">
        <v>24</v>
      </c>
      <c r="D62" s="64" t="s">
        <v>123</v>
      </c>
      <c r="E62" s="44" t="str">
        <f>IF($C62="Yes",VLOOKUP($A62,Questions!$A$2:$X$333,17,0)&amp;"",IF($C62="No",VLOOKUP($A62,Questions!$A$2:$X$333,16,0)&amp;"",VLOOKUP($A62,Questions!$A$2:$X$333,15,0)&amp;""))</f>
        <v>State how quickly the institution will be notified of a data breach or security incident.</v>
      </c>
      <c r="F62" s="45" t="str">
        <f>VLOOKUP($A62,'Institution Evaluation'!$A$56:$F$346,6,0)&amp;""</f>
        <v/>
      </c>
      <c r="I62" s="3"/>
      <c r="J62" s="3"/>
    </row>
    <row r="63" spans="1:10" s="1" customFormat="1" ht="82.5" x14ac:dyDescent="0.2">
      <c r="A63" s="32" t="s">
        <v>124</v>
      </c>
      <c r="B63" s="41" t="str">
        <f>VLOOKUP($A63,Questions!$A$2:$X$333,2,0)</f>
        <v>Do you have an information security awareness program?</v>
      </c>
      <c r="C63" s="42" t="s">
        <v>24</v>
      </c>
      <c r="D63" s="64" t="s">
        <v>125</v>
      </c>
      <c r="E63" s="44" t="str">
        <f>IF($C63="Yes",VLOOKUP($A63,Questions!$A$2:$X$333,17,0)&amp;"",IF($C63="No",VLOOKUP($A63,Questions!$A$2:$X$333,16,0)&amp;"",VLOOKUP($A63,Questions!$A$2:$X$333,15,0)&amp;""))</f>
        <v>Summarize your information security awareness program.</v>
      </c>
      <c r="F63" s="45" t="str">
        <f>VLOOKUP($A63,'Institution Evaluation'!$A$56:$F$346,6,0)&amp;""</f>
        <v/>
      </c>
      <c r="I63" s="3"/>
      <c r="J63" s="3"/>
    </row>
    <row r="64" spans="1:10" s="1" customFormat="1" ht="55" x14ac:dyDescent="0.2">
      <c r="A64" s="32" t="s">
        <v>126</v>
      </c>
      <c r="B64" s="41" t="str">
        <f>VLOOKUP($A64,Questions!$A$2:$X$333,2,0)</f>
        <v>Is security awareness training mandatory for all employees?</v>
      </c>
      <c r="C64" s="42" t="s">
        <v>24</v>
      </c>
      <c r="D64" s="64" t="s">
        <v>127</v>
      </c>
      <c r="E64" s="44" t="str">
        <f>IF($C64="Yes",VLOOKUP($A64,Questions!$A$2:$X$333,17,0)&amp;"",IF($C64="No",VLOOKUP($A64,Questions!$A$2:$X$333,16,0)&amp;"",VLOOKUP($A64,Questions!$A$2:$X$333,15,0)&amp;""))</f>
        <v>Summarize your security awareness training content and state how frequently employees are required to undergo security awareness training.</v>
      </c>
      <c r="F64" s="45" t="str">
        <f>VLOOKUP($A64,'Institution Evaluation'!$A$56:$F$346,6,0)&amp;""</f>
        <v/>
      </c>
      <c r="I64" s="3"/>
      <c r="J64" s="3"/>
    </row>
    <row r="65" spans="1:10" s="1" customFormat="1" ht="55" x14ac:dyDescent="0.2">
      <c r="A65" s="32" t="s">
        <v>128</v>
      </c>
      <c r="B65" s="41" t="str">
        <f>VLOOKUP($A65,Questions!$A$2:$X$333,2,0)</f>
        <v>Do you have process and procedure(s) documented, and currently followed, that require a review and update of the access list(s) for privileged accounts?</v>
      </c>
      <c r="C65" s="42" t="s">
        <v>24</v>
      </c>
      <c r="D65" s="64" t="s">
        <v>129</v>
      </c>
      <c r="E65" s="44" t="str">
        <f>IF($C65="Yes",VLOOKUP($A65,Questions!$A$2:$X$333,17,0)&amp;"",IF($C65="No",VLOOKUP($A65,Questions!$A$2:$X$333,16,0)&amp;"",VLOOKUP($A65,Questions!$A$2:$X$333,15,0)&amp;""))</f>
        <v>Provide a brief summary and the implement review interval.</v>
      </c>
      <c r="F65" s="45" t="str">
        <f>VLOOKUP($A65,'Institution Evaluation'!$A$56:$F$346,6,0)&amp;""</f>
        <v/>
      </c>
      <c r="I65" s="3"/>
      <c r="J65" s="3"/>
    </row>
    <row r="66" spans="1:10" s="1" customFormat="1" ht="68.75" x14ac:dyDescent="0.2">
      <c r="A66" s="32" t="s">
        <v>130</v>
      </c>
      <c r="B66" s="41" t="str">
        <f>VLOOKUP($A66,Questions!$A$2:$X$333,2,0)</f>
        <v>Do you have documented, and currently implemented, internal audit processes and procedures?</v>
      </c>
      <c r="C66" s="42" t="s">
        <v>24</v>
      </c>
      <c r="D66" s="64" t="s">
        <v>131</v>
      </c>
      <c r="E66" s="44" t="str">
        <f>IF($C66="Yes",VLOOKUP($A66,Questions!$A$2:$X$333,17,0)&amp;"",IF($C66="No",VLOOKUP($A66,Questions!$A$2:$X$333,16,0)&amp;"",VLOOKUP($A66,Questions!$A$2:$X$333,15,0)&amp;""))</f>
        <v>Summarize your internal audit processes and procedures.</v>
      </c>
      <c r="F66" s="45" t="str">
        <f>VLOOKUP($A66,'Institution Evaluation'!$A$56:$F$346,6,0)&amp;""</f>
        <v/>
      </c>
      <c r="I66" s="3"/>
      <c r="J66" s="3"/>
    </row>
    <row r="67" spans="1:10" s="1" customFormat="1" ht="68.75" x14ac:dyDescent="0.2">
      <c r="A67" s="32" t="s">
        <v>132</v>
      </c>
      <c r="B67" s="41" t="str">
        <f>VLOOKUP($A67,Questions!$A$2:$X$333,2,0)</f>
        <v>Does your organization have physical security controls and policies in place?</v>
      </c>
      <c r="C67" s="42" t="s">
        <v>24</v>
      </c>
      <c r="D67" s="64" t="s">
        <v>133</v>
      </c>
      <c r="E67" s="44" t="str">
        <f>IF($C67="Yes",VLOOKUP($A67,Questions!$A$2:$X$333,17,0)&amp;"",IF($C67="No",VLOOKUP($A67,Questions!$A$2:$X$333,16,0)&amp;"",IF($C67="N/A",VLOOKUP($A67,Questions!$A$2:$X$333,18,0)&amp;"",VLOOKUP($A67,Questions!$A$2:$X$333,15,0)&amp;"")))</f>
        <v>Provide a copy of your physical security controls and policies along with this document (link or attached).</v>
      </c>
      <c r="F67" s="45" t="str">
        <f>VLOOKUP($A67,'Institution Evaluation'!$A$56:$F$346,6,0)&amp;""</f>
        <v/>
      </c>
      <c r="G67" s="46" t="s">
        <v>31</v>
      </c>
      <c r="H67" s="3"/>
    </row>
    <row r="68" spans="1:10" s="1" customFormat="1" x14ac:dyDescent="0.2">
      <c r="A68" s="56" t="s">
        <v>50</v>
      </c>
      <c r="B68" s="51"/>
      <c r="C68" s="52"/>
      <c r="D68" s="65"/>
      <c r="E68" s="54"/>
      <c r="F68" s="55"/>
      <c r="G68" s="46"/>
      <c r="H68" s="3"/>
    </row>
    <row r="69" spans="1:10" s="1" customFormat="1" ht="13.75" x14ac:dyDescent="0.2">
      <c r="A69" s="66"/>
      <c r="C69" s="67"/>
      <c r="D69" s="37"/>
      <c r="E69" s="68"/>
      <c r="I69" s="3"/>
      <c r="J69" s="3"/>
    </row>
    <row r="70" spans="1:10" s="1" customFormat="1" x14ac:dyDescent="0.25">
      <c r="A70"/>
      <c r="C70" s="67"/>
      <c r="D70" s="37"/>
      <c r="E70" s="68"/>
      <c r="I70" s="3"/>
      <c r="J70" s="3"/>
    </row>
    <row r="71" spans="1:10" x14ac:dyDescent="0.25">
      <c r="A71" s="32" t="e">
        <f>#REF!</f>
        <v>#REF!</v>
      </c>
    </row>
    <row r="72" spans="1:10" x14ac:dyDescent="0.25">
      <c r="A72" s="32" t="e">
        <f>#REF!</f>
        <v>#REF!</v>
      </c>
    </row>
    <row r="73" spans="1:10" x14ac:dyDescent="0.25">
      <c r="A73" s="32" t="e">
        <f>#REF!</f>
        <v>#REF!</v>
      </c>
    </row>
    <row r="74" spans="1:10" x14ac:dyDescent="0.25">
      <c r="A74" s="32" t="e">
        <f>#REF!</f>
        <v>#REF!</v>
      </c>
    </row>
    <row r="75" spans="1:10" x14ac:dyDescent="0.25">
      <c r="A75" s="32" t="e">
        <f>#REF!</f>
        <v>#REF!</v>
      </c>
    </row>
    <row r="76" spans="1:10" x14ac:dyDescent="0.25">
      <c r="A76" s="32" t="e">
        <f>#REF!</f>
        <v>#REF!</v>
      </c>
    </row>
    <row r="77" spans="1:10" x14ac:dyDescent="0.25">
      <c r="A77" s="32" t="e">
        <f>#REF!</f>
        <v>#REF!</v>
      </c>
    </row>
  </sheetData>
  <mergeCells count="1">
    <mergeCell ref="C15:F15"/>
  </mergeCells>
  <dataValidations count="3">
    <dataValidation allowBlank="1" showInputMessage="1" showErrorMessage="1" promptTitle="Warning!" prompt="The HECVAT is built using a number of complex formulas. Editing this cell can break the functionality of the tool. " sqref="C2:F2 E21:F67 A3:A68 C21 D21:D29 C5:F12 D3:F3 B2:B68 C29 C35:D35 C52:D52" xr:uid="{00000000-0002-0000-0100-000000000000}"/>
    <dataValidation allowBlank="1" showInputMessage="1" showErrorMessage="1" prompt="This answer has been populated from the &quot;START HERE&quot; tab and does not need to be re-entered." sqref="C3" xr:uid="{00000000-0002-0000-0100-000001000000}"/>
    <dataValidation allowBlank="1" showInputMessage="1" showErrorMessage="1" prompt="This cell should be left blank. Input your answer in column C." sqref="C16:D19" xr:uid="{4AB33FC3-3A54-4F37-A263-5D5024556DD2}"/>
  </dataValidations>
  <hyperlinks>
    <hyperlink ref="A11" r:id="rId1" display="http://www.educause.edu/HECVAT" xr:uid="{00000000-0004-0000-0100-000000000000}"/>
  </hyperlinks>
  <pageMargins left="0.75" right="0.75" top="1" bottom="1" header="0.5" footer="0.5"/>
  <pageSetup orientation="landscape"/>
  <headerFooter>
    <oddFooter>&amp;L&amp;"Helvetica,Regular"&amp;12&amp;K000000	&amp;P</oddFooter>
  </headerFooter>
  <ignoredErrors>
    <ignoredError sqref="A1:J12 A29:J30 A28:C28 E28:J28 A32:J53 A31:C31 E31:J31 A56:J59 A54:C54 E54:J54 A55:B55 E55:J55 A61:J77 A60:C60 E60:J60 A21:J27 A16:B19 E19:J19 A13:B15 E13:J14 A20:B20 E20:J20 G16:J18 G15:J15"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'Auto Responses'!$J$3:$J$4</xm:f>
          </x14:formula1>
          <xm:sqref>C68 C36 C34 C22:C28 C47:C51 C39:C43 C53:C66</xm:sqref>
        </x14:dataValidation>
        <x14:dataValidation type="list" allowBlank="1" showInputMessage="1" showErrorMessage="1" xr:uid="{00000000-0002-0000-0100-000003000000}">
          <x14:formula1>
            <xm:f>'Auto Responses'!$J$3:$J$5</xm:f>
          </x14:formula1>
          <xm:sqref>C30:C33 C37:C38 C44:C46 C67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36C"/>
  </sheetPr>
  <dimension ref="A1:L85"/>
  <sheetViews>
    <sheetView showGridLines="0" topLeftCell="A26" zoomScale="80" workbookViewId="0">
      <selection activeCell="C59" sqref="C59"/>
    </sheetView>
  </sheetViews>
  <sheetFormatPr defaultColWidth="0" defaultRowHeight="15.05" zeroHeight="1" x14ac:dyDescent="0.25"/>
  <cols>
    <col min="1" max="1" width="8.36328125" customWidth="1"/>
    <col min="2" max="2" width="55.1796875" style="1" customWidth="1"/>
    <col min="3" max="3" width="18.81640625" style="1" customWidth="1"/>
    <col min="4" max="4" width="55.6328125" style="1" customWidth="1"/>
    <col min="5" max="5" width="32" style="2" customWidth="1"/>
    <col min="6" max="6" width="30.6328125" style="1" customWidth="1"/>
    <col min="7" max="7" width="18.1796875" style="1" customWidth="1"/>
    <col min="8" max="8" width="18.1796875" style="1" hidden="1" customWidth="1"/>
    <col min="9" max="10" width="18.1796875" style="3" hidden="1" customWidth="1"/>
    <col min="11" max="11" width="4.453125" style="1" hidden="1" customWidth="1"/>
    <col min="12" max="12" width="6.6328125" style="1" hidden="1" customWidth="1"/>
    <col min="13" max="13" width="6.6328125" hidden="1" customWidth="1"/>
    <col min="14" max="16384" width="6.6328125" hidden="1"/>
  </cols>
  <sheetData>
    <row r="1" spans="1:10" hidden="1" x14ac:dyDescent="0.25">
      <c r="A1" t="s">
        <v>0</v>
      </c>
    </row>
    <row r="2" spans="1:10" ht="36" customHeight="1" x14ac:dyDescent="0.25">
      <c r="A2" s="4" t="s">
        <v>134</v>
      </c>
      <c r="B2" s="4"/>
      <c r="C2" s="5"/>
      <c r="D2" s="6"/>
      <c r="E2" s="7"/>
      <c r="F2" s="7" t="str">
        <f>'Auto Responses'!$A$36</f>
        <v>Version 4.1.3</v>
      </c>
      <c r="J2" s="1"/>
    </row>
    <row r="3" spans="1:10" s="1" customFormat="1" ht="29.15" customHeight="1" x14ac:dyDescent="0.2">
      <c r="A3" s="8" t="s">
        <v>2</v>
      </c>
      <c r="B3" s="9"/>
      <c r="C3" s="57">
        <f>'START HERE'!$C$3</f>
        <v>46077</v>
      </c>
      <c r="D3" s="11"/>
      <c r="E3" s="12"/>
      <c r="F3" s="13"/>
      <c r="I3" s="3"/>
    </row>
    <row r="4" spans="1:10" s="1" customFormat="1" ht="36" customHeight="1" x14ac:dyDescent="0.2">
      <c r="A4" s="14" t="s">
        <v>3</v>
      </c>
      <c r="B4" s="15"/>
      <c r="C4" s="16"/>
      <c r="D4" s="17"/>
      <c r="E4" s="18"/>
      <c r="F4" s="18"/>
      <c r="I4" s="3"/>
    </row>
    <row r="5" spans="1:10" s="1" customFormat="1" ht="19.5" customHeight="1" x14ac:dyDescent="0.2">
      <c r="A5" s="19" t="str">
        <f>HLOOKUP($A$4,'Auto Responses'!$D$2:$D$8,2,0)&amp;""</f>
        <v>1. Complete the "Start Here" tab and review the "Required Questions" guidance to find the other sections are required for your product or service.</v>
      </c>
      <c r="B5" s="20"/>
      <c r="C5" s="21"/>
      <c r="D5" s="22"/>
      <c r="E5" s="20"/>
      <c r="F5" s="20"/>
      <c r="I5" s="3"/>
    </row>
    <row r="6" spans="1:10" s="1" customFormat="1" ht="19.5" customHeight="1" x14ac:dyDescent="0.2">
      <c r="A6" s="19" t="str">
        <f>HLOOKUP($A$4,'Auto Responses'!$D$2:$D$8,3,0)&amp;""</f>
        <v>2. Complete the "Organization" tab and the applicable questions in each of the next 5 tabs (Product through Privacy) that apply, based on your answers to the "Required Questions."</v>
      </c>
      <c r="B6" s="20"/>
      <c r="C6" s="21"/>
      <c r="D6" s="22"/>
      <c r="E6" s="20"/>
      <c r="F6" s="20"/>
      <c r="I6" s="3"/>
    </row>
    <row r="7" spans="1:10" s="1" customFormat="1" ht="19.5" customHeight="1" x14ac:dyDescent="0.2">
      <c r="A7" s="19" t="str">
        <f>HLOOKUP($A$4,'Auto Responses'!$D$2:$D$8,4,0)&amp;""</f>
        <v xml:space="preserve">3. Guidance in column E may change based on your answers to prompt details in "Additional Information." If leaving an answer blank, you must also state why in "Additional Information". </v>
      </c>
      <c r="B7" s="20"/>
      <c r="C7" s="21"/>
      <c r="D7" s="22"/>
      <c r="E7" s="20"/>
      <c r="F7" s="20"/>
      <c r="I7" s="3"/>
    </row>
    <row r="8" spans="1:10" s="1" customFormat="1" ht="19.5" customHeight="1" x14ac:dyDescent="0.2">
      <c r="A8" s="19" t="str">
        <f>HLOOKUP($A$4,'Auto Responses'!$D$2:$D$8,5,0)&amp;""</f>
        <v>4. DO NOT complete any fields in the "Evaluation" sheets or the "Analyst Notes" column.</v>
      </c>
      <c r="B8" s="20"/>
      <c r="C8" s="21"/>
      <c r="D8" s="22"/>
      <c r="E8" s="20"/>
      <c r="F8" s="20"/>
      <c r="I8" s="3"/>
    </row>
    <row r="9" spans="1:10" s="1" customFormat="1" ht="19.5" customHeight="1" x14ac:dyDescent="0.2">
      <c r="A9" s="19" t="str">
        <f>HLOOKUP($A$4,'Auto Responses'!$D$2:$D$8,6,0)&amp;""</f>
        <v>5. Return the completed file to institutions.</v>
      </c>
      <c r="B9" s="20"/>
      <c r="C9" s="21"/>
      <c r="D9" s="22"/>
      <c r="E9" s="20"/>
      <c r="F9" s="20"/>
      <c r="I9" s="3"/>
    </row>
    <row r="10" spans="1:10" s="1" customFormat="1" ht="19.5" customHeight="1" x14ac:dyDescent="0.2">
      <c r="A10" s="25" t="str">
        <f>HLOOKUP($A$4,'Auto Responses'!$D$2:$D$8,7,0)&amp;""</f>
        <v>* Denotes critical questions. Critical questions are those deemed most important to institutions by higher education volunteers.</v>
      </c>
      <c r="B10" s="20"/>
      <c r="C10" s="21"/>
      <c r="D10" s="22"/>
      <c r="E10" s="20"/>
      <c r="F10" s="20"/>
      <c r="I10" s="3"/>
    </row>
    <row r="11" spans="1:10" s="1" customFormat="1" ht="19.5" customHeight="1" x14ac:dyDescent="0.2">
      <c r="A11" s="26" t="str">
        <f>HLOOKUP($A$4,'Auto Responses'!$D$2:$D$9,8,0)&amp;""</f>
        <v>For full instructions, please visit educause.edu/HECVAT</v>
      </c>
      <c r="B11" s="20"/>
      <c r="C11" s="21"/>
      <c r="D11" s="22"/>
      <c r="E11" s="20"/>
      <c r="F11" s="20"/>
      <c r="I11" s="3"/>
    </row>
    <row r="12" spans="1:10" s="1" customFormat="1" ht="36" customHeight="1" x14ac:dyDescent="0.2">
      <c r="A12" s="28" t="str">
        <f>VLOOKUP(LEFT($A13,4),'Auto Responses'!$N$4:$O$38,2,0)&amp;""</f>
        <v xml:space="preserve"> General Information</v>
      </c>
      <c r="B12" s="15"/>
      <c r="C12" s="16" t="s">
        <v>19</v>
      </c>
      <c r="D12" s="30"/>
      <c r="E12" s="31"/>
      <c r="F12" s="31"/>
      <c r="I12" s="3"/>
      <c r="J12" s="3"/>
    </row>
    <row r="13" spans="1:10" s="1" customFormat="1" ht="22.6" customHeight="1" x14ac:dyDescent="0.2">
      <c r="A13" s="32" t="s">
        <v>4</v>
      </c>
      <c r="B13" s="33" t="str">
        <f>VLOOKUP($A13,Questions!$A$2:$X$333,2,0)&amp;""</f>
        <v>Solution Provider Name</v>
      </c>
      <c r="C13" s="34" t="str">
        <f>VLOOKUP($A13,'START HERE'!$A$13:$C$21,3,0)&amp;""</f>
        <v>Biddle Consulting Group, Inc.</v>
      </c>
      <c r="D13" s="35" t="s">
        <v>5</v>
      </c>
      <c r="E13" s="35"/>
      <c r="F13" s="13"/>
      <c r="I13" s="3"/>
      <c r="J13" s="3"/>
    </row>
    <row r="14" spans="1:10" s="1" customFormat="1" ht="22.6" customHeight="1" x14ac:dyDescent="0.2">
      <c r="A14" s="32" t="s">
        <v>6</v>
      </c>
      <c r="B14" s="33" t="str">
        <f>VLOOKUP($A14,Questions!$A$2:$X$333,2,0)&amp;""</f>
        <v>Solution Name</v>
      </c>
      <c r="C14" s="34" t="str">
        <f>VLOOKUP($A14,'START HERE'!$A$13:$C$21,3,0)&amp;""</f>
        <v>TestGenius by Biddle Consulting Group.</v>
      </c>
      <c r="D14" s="35" t="s">
        <v>7</v>
      </c>
      <c r="E14" s="35"/>
      <c r="F14" s="13"/>
      <c r="I14" s="3"/>
      <c r="J14" s="3"/>
    </row>
    <row r="15" spans="1:10" s="1" customFormat="1" ht="13.75" x14ac:dyDescent="0.2">
      <c r="A15" s="32" t="s">
        <v>8</v>
      </c>
      <c r="B15" s="33" t="str">
        <f>VLOOKUP($A15,Questions!$A$2:$X$333,2,0)&amp;""</f>
        <v>Solution Description</v>
      </c>
      <c r="C15" s="34" t="str">
        <f>VLOOKUP($A15,'START HERE'!$A$13:$C$21,3,0)&amp;""</f>
        <v>Cloud-based skill and ability testing software. TestGenius is a SaaS platform that enables clients to administer pre-employment tests to job candidates via a web browser with no external systems needed.</v>
      </c>
      <c r="D15" s="35"/>
      <c r="E15" s="35"/>
      <c r="F15" s="13"/>
      <c r="I15" s="3"/>
      <c r="J15" s="3"/>
    </row>
    <row r="16" spans="1:10" s="1" customFormat="1" ht="22.6" customHeight="1" x14ac:dyDescent="0.2">
      <c r="A16" s="32" t="s">
        <v>15</v>
      </c>
      <c r="B16" s="33" t="str">
        <f>VLOOKUP($A16,Questions!$A$2:$X$333,2,0)&amp;""</f>
        <v>Country of Company Headquarters</v>
      </c>
      <c r="C16" s="34" t="str">
        <f>VLOOKUP($A16,'START HERE'!$A$13:$C$21,3,0)&amp;""</f>
        <v>United States</v>
      </c>
      <c r="D16" s="35"/>
      <c r="E16" s="35"/>
      <c r="F16" s="13"/>
      <c r="I16" s="3"/>
      <c r="J16" s="3"/>
    </row>
    <row r="17" spans="1:10" s="1" customFormat="1" ht="37.35" customHeight="1" x14ac:dyDescent="0.2">
      <c r="A17" s="28" t="str">
        <f>VLOOKUP(LEFT($A18,4),'Auto Responses'!$N$4:$O$38,2,0)&amp;""</f>
        <v xml:space="preserve"> Required Questions</v>
      </c>
      <c r="B17" s="38"/>
      <c r="C17" s="16" t="s">
        <v>19</v>
      </c>
      <c r="D17" s="16"/>
      <c r="E17" s="39" t="s">
        <v>21</v>
      </c>
      <c r="F17" s="47" t="s">
        <v>22</v>
      </c>
      <c r="I17" s="3"/>
      <c r="J17" s="3"/>
    </row>
    <row r="18" spans="1:10" s="1" customFormat="1" ht="43.55" customHeight="1" x14ac:dyDescent="0.2">
      <c r="A18" s="32" t="s">
        <v>32</v>
      </c>
      <c r="B18" s="41" t="str">
        <f>VLOOKUP($A18,Questions!$A$2:$X$333,2,0)</f>
        <v>Are you offering a cloud-based product?</v>
      </c>
      <c r="C18" s="69" t="str">
        <f>VLOOKUP($A18,'START HERE'!$A$23:$F$36,3,0)&amp;""</f>
        <v>Yes</v>
      </c>
      <c r="D18" s="70" t="str">
        <f>VLOOKUP($A18,'START HERE'!$A$23:$F$36,4,0)&amp;""</f>
        <v>Delivered as a Software-as-a-Service (SaaS) and cloud-hosted.</v>
      </c>
      <c r="E18" s="44" t="str">
        <f>IF($C18="Yes",VLOOKUP($A18,Questions!$A$2:$X$333,17,0)&amp;"",IF($C18="No",VLOOKUP($A18,Questions!$A$2:$X$333,16,0)&amp;"",VLOOKUP($A18,Questions!$A$2:$X$333,15,0)&amp;""))</f>
        <v>DO complete the Product and Infrastructure worksheets</v>
      </c>
      <c r="F18" s="45" t="str">
        <f>VLOOKUP($A18,'Institution Evaluation'!$A$56:$F$346,6,0)&amp;""</f>
        <v/>
      </c>
      <c r="G18" s="46" t="s">
        <v>31</v>
      </c>
      <c r="I18" s="3"/>
      <c r="J18" s="3"/>
    </row>
    <row r="19" spans="1:10" s="1" customFormat="1" ht="37.35" customHeight="1" x14ac:dyDescent="0.2">
      <c r="A19" s="28" t="str">
        <f>VLOOKUP(LEFT($A20,4),'Auto Responses'!$N$4:$O$38,2,0)&amp;""</f>
        <v xml:space="preserve"> Authentication, Authorization, and Account Management</v>
      </c>
      <c r="B19" s="38"/>
      <c r="C19" s="16" t="s">
        <v>19</v>
      </c>
      <c r="D19" s="16" t="s">
        <v>20</v>
      </c>
      <c r="E19" s="39" t="s">
        <v>21</v>
      </c>
      <c r="F19" s="47" t="s">
        <v>22</v>
      </c>
      <c r="I19" s="3"/>
      <c r="J19" s="3"/>
    </row>
    <row r="20" spans="1:10" s="1" customFormat="1" ht="97.55" customHeight="1" x14ac:dyDescent="0.2">
      <c r="A20" s="32" t="s">
        <v>135</v>
      </c>
      <c r="B20" s="41" t="str">
        <f>VLOOKUP($A20,Questions!$A$2:$X$333,2,0)</f>
        <v>Does your solution support single sign-on (SSO) protocols for user and administrator authentication?*</v>
      </c>
      <c r="C20" s="42" t="s">
        <v>24</v>
      </c>
      <c r="D20" s="43" t="s">
        <v>2147</v>
      </c>
      <c r="E20" s="44" t="str">
        <f>IF($C$18="No",'Auto Responses'!$A$3,IF($C20="Yes",VLOOKUP($A20,Questions!$A$2:$X$333,17,0)&amp;"",IF($C20="No",VLOOKUP($A20,Questions!$A$2:$X$333,16,0)&amp;"",VLOOKUP($A20,Questions!$A$2:$X$333,15,0)&amp;"")))</f>
        <v>Describe how strong authentication is enforced (e.g., complex passwords, multifactor tokens, certificates, biometrics, aging requirements, re-use policy).</v>
      </c>
      <c r="F20" s="45" t="str">
        <f>VLOOKUP($A20,'Institution Evaluation'!$A$56:$F$346,6,0)&amp;""</f>
        <v/>
      </c>
      <c r="I20" s="3"/>
      <c r="J20" s="3"/>
    </row>
    <row r="21" spans="1:10" s="1" customFormat="1" ht="46" customHeight="1" x14ac:dyDescent="0.2">
      <c r="A21" s="32" t="s">
        <v>136</v>
      </c>
      <c r="B21" s="41" t="str">
        <f>VLOOKUP($A21,Questions!$A$2:$X$333,2,0)</f>
        <v>For customers not using SSO, does your solution support local authentication protocols for user and administrator authentication?*</v>
      </c>
      <c r="C21" s="42" t="s">
        <v>24</v>
      </c>
      <c r="D21" s="43" t="s">
        <v>137</v>
      </c>
      <c r="E21" s="44" t="str">
        <f>IF($C$18="No",'Auto Responses'!$A$3,IF($C21="Yes",VLOOKUP($A21,Questions!$A$2:$X$333,17,0)&amp;"",IF($C21="No",VLOOKUP($A21,Questions!$A$2:$X$333,16,0)&amp;"",VLOOKUP($A21,Questions!$A$2:$X$333,15,0)&amp;"")))</f>
        <v>Provide a detailed description of your local authentication mode practices.</v>
      </c>
      <c r="F21" s="45" t="str">
        <f>VLOOKUP($A21,'Institution Evaluation'!$A$56:$F$346,6,0)&amp;""</f>
        <v/>
      </c>
      <c r="I21" s="3"/>
      <c r="J21" s="3"/>
    </row>
    <row r="22" spans="1:10" s="1" customFormat="1" ht="47.95" customHeight="1" x14ac:dyDescent="0.2">
      <c r="A22" s="32" t="s">
        <v>138</v>
      </c>
      <c r="B22" s="41" t="str">
        <f>VLOOKUP($A22,Questions!$A$2:$X$333,2,0)</f>
        <v>For customers not using SSO, can you enforce password/passphrase complexity requirements (provided by the institution)?*</v>
      </c>
      <c r="C22" s="42" t="s">
        <v>24</v>
      </c>
      <c r="D22" s="43" t="s">
        <v>139</v>
      </c>
      <c r="E22" s="44" t="str">
        <f>IF($C$18="No",'Auto Responses'!$A$3,IF($C22="Yes",VLOOKUP($A22,Questions!$A$2:$X$333,17,0)&amp;"",IF($C22="No",VLOOKUP($A22,Questions!$A$2:$X$333,16,0)&amp;"",VLOOKUP($A22,Questions!$A$2:$X$333,15,0)&amp;"")))</f>
        <v>Describe how password/passphrase complexity requirements are implemented in the product.</v>
      </c>
      <c r="F22" s="45" t="str">
        <f>VLOOKUP($A22,'Institution Evaluation'!$A$56:$F$346,6,0)&amp;""</f>
        <v/>
      </c>
      <c r="I22" s="3"/>
      <c r="J22" s="3"/>
    </row>
    <row r="23" spans="1:10" s="1" customFormat="1" ht="72" customHeight="1" x14ac:dyDescent="0.2">
      <c r="A23" s="32" t="s">
        <v>140</v>
      </c>
      <c r="B23" s="41" t="str">
        <f>VLOOKUP($A23,Questions!$A$2:$X$333,2,0)</f>
        <v>For customers not using SSO, does the system have password complexity or length limitations and/or restrictions?*</v>
      </c>
      <c r="C23" s="42" t="s">
        <v>24</v>
      </c>
      <c r="D23" s="43" t="s">
        <v>141</v>
      </c>
      <c r="E23" s="44" t="str">
        <f>IF($C$18="No",'Auto Responses'!$A$3,IF($C23="Yes",VLOOKUP($A23,Questions!$A$2:$X$333,17,0)&amp;"",IF($C23="No",VLOOKUP($A23,Questions!$A$2:$X$333,16,0)&amp;"",VLOOKUP($A23,Questions!$A$2:$X$333,15,0)&amp;"")))</f>
        <v>Describe these limitations and/or restrictions and state what lengths and complexities are supported.</v>
      </c>
      <c r="F23" s="45" t="str">
        <f>VLOOKUP($A23,'Institution Evaluation'!$A$56:$F$346,6,0)&amp;""</f>
        <v/>
      </c>
      <c r="I23" s="3"/>
      <c r="J23" s="3"/>
    </row>
    <row r="24" spans="1:10" s="1" customFormat="1" ht="73.5" customHeight="1" x14ac:dyDescent="0.2">
      <c r="A24" s="32" t="s">
        <v>142</v>
      </c>
      <c r="B24" s="41" t="str">
        <f>VLOOKUP($A24,Questions!$A$2:$X$333,2,0)</f>
        <v>For customers not using SSO, do you have documented password/passphrase reset procedures that are currently implemented in the system and/or customer support?*</v>
      </c>
      <c r="C24" s="42" t="s">
        <v>24</v>
      </c>
      <c r="D24" s="43" t="s">
        <v>143</v>
      </c>
      <c r="E24" s="44" t="str">
        <f>IF($C$18="No",'Auto Responses'!$A$3,IF($C24="Yes",VLOOKUP($A24,Questions!$A$2:$X$333,17,0)&amp;"",IF($C24="No",VLOOKUP($A24,Questions!$A$2:$X$333,16,0)&amp;"",VLOOKUP($A24,Questions!$A$2:$X$333,15,0)&amp;"")))</f>
        <v>Describe your documented password/passphrase reset procedures that are currently implemented in the system and/or customer support.</v>
      </c>
      <c r="F24" s="45" t="str">
        <f>VLOOKUP($A24,'Institution Evaluation'!$A$56:$F$346,6,0)&amp;""</f>
        <v/>
      </c>
      <c r="H24" s="3"/>
      <c r="I24" s="3"/>
      <c r="J24" s="3"/>
    </row>
    <row r="25" spans="1:10" s="1" customFormat="1" ht="57.8" customHeight="1" x14ac:dyDescent="0.2">
      <c r="A25" s="32" t="s">
        <v>144</v>
      </c>
      <c r="B25" s="41" t="str">
        <f>VLOOKUP($A25,Questions!$A$2:$X$333,2,0)</f>
        <v>Does your organization participate in InCommon or another eduGAIN-affiliated trust federation?*</v>
      </c>
      <c r="C25" s="42" t="s">
        <v>37</v>
      </c>
      <c r="D25" s="43"/>
      <c r="E25" s="44" t="str">
        <f>IF($C$18="No",'Auto Responses'!$A$3,IF($C25="Yes",VLOOKUP($A25,Questions!$A$2:$X$333,17,0)&amp;"",IF($C25="No",VLOOKUP($A25,Questions!$A$2:$X$333,16,0)&amp;"",VLOOKUP($A25,Questions!$A$2:$X$333,15,0)&amp;"")))</f>
        <v>Describe plans to participate in InCommon or another eduGAIN-affiliated trust federation.</v>
      </c>
      <c r="F25" s="45" t="str">
        <f>VLOOKUP($A25,'Institution Evaluation'!$A$56:$F$346,6,0)&amp;""</f>
        <v/>
      </c>
      <c r="I25" s="3"/>
      <c r="J25" s="3"/>
    </row>
    <row r="26" spans="1:10" s="1" customFormat="1" ht="82.5" x14ac:dyDescent="0.2">
      <c r="A26" s="32" t="s">
        <v>145</v>
      </c>
      <c r="B26" s="41" t="str">
        <f>VLOOKUP($A26,Questions!$A$2:$X$333,2,0)</f>
        <v>Are there any passwords/passphrases hard-coded into your systems or solutions?*</v>
      </c>
      <c r="C26" s="42" t="s">
        <v>37</v>
      </c>
      <c r="D26" s="43" t="s">
        <v>2148</v>
      </c>
      <c r="E26" s="44" t="str">
        <f>IF($C$18="No",'Auto Responses'!$A$3,IF($C26="Yes",VLOOKUP($A26,Questions!$A$2:$X$333,17,0)&amp;"",IF($C26="No",VLOOKUP($A26,Questions!$A$2:$X$333,16,0)&amp;"",VLOOKUP($A26,Questions!$A$2:$X$333,15,0)&amp;"")))</f>
        <v/>
      </c>
      <c r="F26" s="45" t="str">
        <f>VLOOKUP($A26,'Institution Evaluation'!$A$56:$F$346,6,0)&amp;""</f>
        <v/>
      </c>
      <c r="I26" s="3"/>
      <c r="J26" s="3"/>
    </row>
    <row r="27" spans="1:10" s="1" customFormat="1" ht="38.299999999999997" customHeight="1" x14ac:dyDescent="0.2">
      <c r="A27" s="32" t="s">
        <v>146</v>
      </c>
      <c r="B27" s="41" t="str">
        <f>VLOOKUP($A27,Questions!$A$2:$X$333,2,0)</f>
        <v>Are you storing any passwords in plaintext?*</v>
      </c>
      <c r="C27" s="42" t="s">
        <v>37</v>
      </c>
      <c r="D27" s="43" t="s">
        <v>147</v>
      </c>
      <c r="E27" s="44" t="str">
        <f>IF($C$18="No",'Auto Responses'!$A$3,IF($C27="Yes",VLOOKUP($A27,Questions!$A$2:$X$333,17,0)&amp;"",IF($C27="No",VLOOKUP($A27,Questions!$A$2:$X$333,16,0)&amp;"",VLOOKUP($A27,Questions!$A$2:$X$333,15,0)&amp;"")))</f>
        <v/>
      </c>
      <c r="F27" s="45" t="str">
        <f>VLOOKUP($A27,'Institution Evaluation'!$A$56:$F$346,6,0)&amp;""</f>
        <v/>
      </c>
      <c r="I27" s="3"/>
      <c r="J27" s="3"/>
    </row>
    <row r="28" spans="1:10" s="1" customFormat="1" ht="69.75" customHeight="1" x14ac:dyDescent="0.2">
      <c r="A28" s="32" t="s">
        <v>148</v>
      </c>
      <c r="B28" s="41" t="str">
        <f>VLOOKUP($A28,Questions!$A$2:$X$333,2,0)</f>
        <v>Are audit logs available that include AT LEAST all of the following: login, logout, actions performed, and source IP address?*</v>
      </c>
      <c r="C28" s="42" t="s">
        <v>24</v>
      </c>
      <c r="D28" s="43" t="s">
        <v>149</v>
      </c>
      <c r="E28" s="44" t="str">
        <f>IF($C$18="No",'Auto Responses'!$A$3,IF($C28="Yes",VLOOKUP($A28,Questions!$A$2:$X$333,17,0)&amp;"",IF($C28="No",VLOOKUP($A28,Questions!$A$2:$X$333,16,0)&amp;"",VLOOKUP($A28,Questions!$A$2:$X$333,15,0)&amp;"")))</f>
        <v/>
      </c>
      <c r="F28" s="45" t="str">
        <f>VLOOKUP($A28,'Institution Evaluation'!$A$56:$F$346,6,0)&amp;""</f>
        <v/>
      </c>
      <c r="I28" s="3"/>
      <c r="J28" s="3"/>
    </row>
    <row r="29" spans="1:10" s="1" customFormat="1" ht="82.5" x14ac:dyDescent="0.2">
      <c r="A29" s="32" t="s">
        <v>150</v>
      </c>
      <c r="B29" s="41" t="str">
        <f>VLOOKUP($A29,Questions!$A$2:$X$333,2,0)</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29" s="307" t="s">
        <v>151</v>
      </c>
      <c r="D29" s="303"/>
      <c r="E29" s="44" t="str">
        <f>IF($C$18="No",'Auto Responses'!$A$3,IF($C29="Yes",VLOOKUP($A29,Questions!$A$2:$X$333,17,0)&amp;"",IF($C29="No",VLOOKUP($A29,Questions!$A$2:$X$333,16,0)&amp;"",VLOOKUP($A29,Questions!$A$2:$X$333,15,0)&amp;"")))</f>
        <v>Ensure that all elements of AAAI-10 are clearly stated in your response.</v>
      </c>
      <c r="F29" s="45" t="str">
        <f>VLOOKUP($A29,'Institution Evaluation'!$A$56:$F$346,6,0)&amp;""</f>
        <v/>
      </c>
      <c r="I29" s="3"/>
      <c r="J29" s="3"/>
    </row>
    <row r="30" spans="1:10" s="1" customFormat="1" ht="82.5" x14ac:dyDescent="0.2">
      <c r="A30" s="32" t="s">
        <v>152</v>
      </c>
      <c r="B30" s="41" t="str">
        <f>VLOOKUP($A30,Questions!$A$2:$X$333,2,0)</f>
        <v>Can you provide the institution documentation regarding the retention period for those logs, how logs are protected, and whether they are accessible to the customer (and if so, how)?*</v>
      </c>
      <c r="C30" s="42" t="s">
        <v>24</v>
      </c>
      <c r="D30" s="43" t="s">
        <v>153</v>
      </c>
      <c r="E30" s="44" t="str">
        <f>IF($C$18="No",'Auto Responses'!$A$3,IF($C30="Yes",VLOOKUP($A30,Questions!$A$2:$X$333,17,0)&amp;"",IF($C30="No",VLOOKUP($A30,Questions!$A$2:$X$333,16,0)&amp;"",VLOOKUP($A30,Questions!$A$2:$X$333,15,0)&amp;"")))</f>
        <v>Ensure that all elements of AAAI-11 are clearly stated in your response.</v>
      </c>
      <c r="F30" s="45" t="str">
        <f>VLOOKUP($A30,'Institution Evaluation'!$A$56:$F$346,6,0)&amp;""</f>
        <v/>
      </c>
      <c r="I30" s="3"/>
      <c r="J30" s="3"/>
    </row>
    <row r="31" spans="1:10" s="1" customFormat="1" ht="55.5" customHeight="1" x14ac:dyDescent="0.2">
      <c r="A31" s="32" t="s">
        <v>154</v>
      </c>
      <c r="B31" s="41" t="str">
        <f>VLOOKUP($A31,Questions!$A$2:$X$333,2,0)</f>
        <v>For customers not using SSO, does your application support integration with other authentication and authorization systems?</v>
      </c>
      <c r="C31" s="42" t="s">
        <v>37</v>
      </c>
      <c r="D31" s="43" t="s">
        <v>155</v>
      </c>
      <c r="E31" s="44" t="str">
        <f>IF($C$18="No",'Auto Responses'!$A$3,IF($C31="Yes",VLOOKUP($A31,Questions!$A$2:$X$333,17,0)&amp;"",IF($C31="No",VLOOKUP($A31,Questions!$A$2:$X$333,16,0)&amp;"",VLOOKUP($A31,Questions!$A$2:$X$333,15,0)&amp;"")))</f>
        <v>Describe any plans to support integration with other authentication and authorization systems.</v>
      </c>
      <c r="F31" s="45" t="str">
        <f>VLOOKUP($A31,'Institution Evaluation'!$A$56:$F$346,6,0)&amp;""</f>
        <v/>
      </c>
      <c r="I31" s="3"/>
      <c r="J31" s="3"/>
    </row>
    <row r="32" spans="1:10" s="1" customFormat="1" ht="51.75" customHeight="1" x14ac:dyDescent="0.2">
      <c r="A32" s="32" t="s">
        <v>156</v>
      </c>
      <c r="B32" s="41" t="str">
        <f>VLOOKUP($A32,Questions!$A$2:$X$333,2,0)</f>
        <v>Do you allow the customer to specify attribute mappings for any needed information beyond a user identifier? (e.g., Reference eduPerson, ePPA/ePPN/ePE)</v>
      </c>
      <c r="C32" s="42" t="s">
        <v>37</v>
      </c>
      <c r="D32" s="43"/>
      <c r="E32" s="44" t="str">
        <f>IF($C$18="No",'Auto Responses'!$A$3,IF($C32="Yes",VLOOKUP($A32,Questions!$A$2:$X$333,17,0)&amp;"",IF($C32="No",VLOOKUP($A32,Questions!$A$2:$X$333,16,0)&amp;"",VLOOKUP($A32,Questions!$A$2:$X$333,15,0)&amp;"")))</f>
        <v>Describe plans to allow customers to specify attribute mappings.</v>
      </c>
      <c r="F32" s="45" t="str">
        <f>VLOOKUP($A32,'Institution Evaluation'!$A$56:$F$346,6,0)&amp;""</f>
        <v/>
      </c>
      <c r="I32" s="3"/>
      <c r="J32" s="3"/>
    </row>
    <row r="33" spans="1:10" s="1" customFormat="1" ht="60.05" customHeight="1" x14ac:dyDescent="0.2">
      <c r="A33" s="32" t="s">
        <v>157</v>
      </c>
      <c r="B33" s="41" t="str">
        <f>VLOOKUP($A33,Questions!$A$2:$X$333,2,0)</f>
        <v>For customers not using SSO, does your application support directory integration for user accounts?</v>
      </c>
      <c r="C33" s="42" t="s">
        <v>37</v>
      </c>
      <c r="D33" s="43" t="s">
        <v>158</v>
      </c>
      <c r="E33" s="44" t="str">
        <f>IF($C$18="No",'Auto Responses'!$A$3,IF($C33="Yes",VLOOKUP($A33,Questions!$A$2:$X$333,17,0)&amp;"",IF($C33="No",VLOOKUP($A33,Questions!$A$2:$X$333,16,0)&amp;"",VLOOKUP($A33,Questions!$A$2:$X$333,15,0)&amp;"")))</f>
        <v>Describe any plans to support external authentication services in place of local authentication.</v>
      </c>
      <c r="F33" s="45" t="str">
        <f>VLOOKUP($A33,'Institution Evaluation'!$A$56:$F$346,6,0)&amp;""</f>
        <v/>
      </c>
      <c r="I33" s="3"/>
      <c r="J33" s="3"/>
    </row>
    <row r="34" spans="1:10" s="1" customFormat="1" ht="74.95" customHeight="1" x14ac:dyDescent="0.2">
      <c r="A34" s="32" t="s">
        <v>159</v>
      </c>
      <c r="B34" s="41" t="str">
        <f>VLOOKUP($A34,Questions!$A$2:$X$333,2,0)</f>
        <v>Does your solution support any of the following web SSO standards: SAML2 (with redirect flow), OIDC, CAS, or other?</v>
      </c>
      <c r="C34" s="42" t="s">
        <v>24</v>
      </c>
      <c r="D34" s="43" t="s">
        <v>2149</v>
      </c>
      <c r="E34" s="44" t="str">
        <f>IF($C$18="No",'Auto Responses'!$A$3,IF($C34="Yes",VLOOKUP($A34,Questions!$A$2:$X$333,17,0)&amp;"",IF($C34="No",VLOOKUP($A34,Questions!$A$2:$X$333,16,0)&amp;"",VLOOKUP($A34,Questions!$A$2:$X$333,15,0)&amp;"")))</f>
        <v>State the web SSO standards supported by your solution and provide additional details about your support, including framework(s) in use, how information is exchanged securely, etc.</v>
      </c>
      <c r="F34" s="45" t="str">
        <f>VLOOKUP($A34,'Institution Evaluation'!$A$56:$F$346,6,0)&amp;""</f>
        <v/>
      </c>
      <c r="I34" s="3"/>
      <c r="J34" s="3"/>
    </row>
    <row r="35" spans="1:10" s="1" customFormat="1" ht="70.55" customHeight="1" x14ac:dyDescent="0.2">
      <c r="A35" s="32" t="s">
        <v>160</v>
      </c>
      <c r="B35" s="41" t="str">
        <f>VLOOKUP($A35,Questions!$A$2:$X$333,2,0)</f>
        <v>Do you support differentiation between email address and user identifier?</v>
      </c>
      <c r="C35" s="42" t="s">
        <v>24</v>
      </c>
      <c r="D35" s="43" t="s">
        <v>161</v>
      </c>
      <c r="E35" s="44" t="str">
        <f>IF($C$18="No",'Auto Responses'!$A$3,IF($C35="Yes",VLOOKUP($A35,Questions!$A$2:$X$333,17,0)&amp;"",IF($C35="No",VLOOKUP($A35,Questions!$A$2:$X$333,16,0)&amp;"",VLOOKUP($A35,Questions!$A$2:$X$333,15,0)&amp;"")))</f>
        <v/>
      </c>
      <c r="F35" s="45" t="str">
        <f>VLOOKUP($A35,'Institution Evaluation'!$A$56:$F$346,6,0)&amp;""</f>
        <v/>
      </c>
      <c r="I35" s="3"/>
      <c r="J35" s="3"/>
    </row>
    <row r="36" spans="1:10" s="1" customFormat="1" ht="57.8" customHeight="1" x14ac:dyDescent="0.2">
      <c r="A36" s="32" t="s">
        <v>162</v>
      </c>
      <c r="B36" s="41" t="str">
        <f>VLOOKUP($A36,Questions!$A$2:$X$333,2,0)</f>
        <v>For customers not using SSO, does your application and/or user frontend/portal support multifactor authentication (e.g., Duo, Google Authenticator, OTP, etc.)?</v>
      </c>
      <c r="C36" s="42" t="s">
        <v>37</v>
      </c>
      <c r="D36" s="43" t="s">
        <v>2150</v>
      </c>
      <c r="E36" s="44" t="str">
        <f>IF($C$18="No",'Auto Responses'!$A$3,IF($C$20="No",'Auto Responses'!$A$28,IF($C36="Yes",VLOOKUP($A36,Questions!$A$2:$X$333,17,0)&amp;"",IF($C36="No",VLOOKUP($A36,Questions!$A$2:$X$333,16,0)&amp;"",VLOOKUP($A36,Questions!$A$2:$X$333,15,0)&amp;""))))</f>
        <v>Describe any plans to support multifactor authentication in your application.</v>
      </c>
      <c r="F36" s="45" t="str">
        <f>VLOOKUP($A36,'Institution Evaluation'!$A$56:$F$346,6,0)&amp;""</f>
        <v/>
      </c>
      <c r="I36" s="3"/>
      <c r="J36" s="3"/>
    </row>
    <row r="37" spans="1:10" s="1" customFormat="1" ht="99" customHeight="1" x14ac:dyDescent="0.2">
      <c r="A37" s="32" t="s">
        <v>163</v>
      </c>
      <c r="B37" s="41" t="str">
        <f>VLOOKUP($A37,Questions!$A$2:$X$333,2,0)</f>
        <v>Does your application automatically lock the session or log out an account after a period of inactivity?</v>
      </c>
      <c r="C37" s="42" t="s">
        <v>24</v>
      </c>
      <c r="D37" s="43" t="s">
        <v>164</v>
      </c>
      <c r="E37" s="44" t="str">
        <f>IF($C$18="No",'Auto Responses'!$A$3,IF($C37="Yes",VLOOKUP($A37,Questions!$A$2:$X$333,17,0)&amp;"",IF($C37="No",VLOOKUP($A37,Questions!$A$2:$X$333,16,0)&amp;"",VLOOKUP($A37,Questions!$A$2:$X$333,15,0)&amp;"")))</f>
        <v>Describe the default behavior of this capability.</v>
      </c>
      <c r="F37" s="45" t="str">
        <f>VLOOKUP($A37,'Institution Evaluation'!$A$56:$F$346,6,0)&amp;""</f>
        <v/>
      </c>
      <c r="G37" s="46" t="s">
        <v>31</v>
      </c>
      <c r="I37" s="3"/>
      <c r="J37" s="3"/>
    </row>
    <row r="38" spans="1:10" s="1" customFormat="1" ht="37.35" customHeight="1" x14ac:dyDescent="0.2">
      <c r="A38" s="28" t="str">
        <f>VLOOKUP(LEFT($A39,4),'Auto Responses'!$N$4:$O$38,2,0)&amp;""</f>
        <v xml:space="preserve"> Data</v>
      </c>
      <c r="B38" s="38"/>
      <c r="C38" s="16" t="s">
        <v>19</v>
      </c>
      <c r="D38" s="16" t="s">
        <v>20</v>
      </c>
      <c r="E38" s="39" t="s">
        <v>21</v>
      </c>
      <c r="F38" s="47" t="s">
        <v>22</v>
      </c>
      <c r="I38" s="3"/>
      <c r="J38" s="3"/>
    </row>
    <row r="39" spans="1:10" s="1" customFormat="1" ht="72" customHeight="1" x14ac:dyDescent="0.2">
      <c r="A39" s="32" t="s">
        <v>165</v>
      </c>
      <c r="B39" s="41" t="str">
        <f>VLOOKUP($A39,Questions!$A$2:$X$333,2,0)</f>
        <v>Will the institution's data be stored on any devices (database servers, file servers, SAN, NAS, etc.) configured with non-RFC 1918/4193 (i.e., publicly routable) IP addresses?*</v>
      </c>
      <c r="C39" s="42" t="s">
        <v>37</v>
      </c>
      <c r="D39" s="43" t="s">
        <v>166</v>
      </c>
      <c r="E39" s="44" t="str">
        <f>IF($C$18="No",'Auto Responses'!$A$3,IF($C39="Yes",VLOOKUP($A39,Questions!$A$2:$X$333,17,0)&amp;"",IF($C39="No",VLOOKUP($A39,Questions!$A$2:$X$333,16,0)&amp;"",VLOOKUP($A39,Questions!$A$2:$X$333,15,0)&amp;"")))</f>
        <v/>
      </c>
      <c r="F39" s="45" t="str">
        <f>VLOOKUP($A39,'Institution Evaluation'!$A$56:$F$346,6,0)&amp;""</f>
        <v/>
      </c>
      <c r="I39" s="3"/>
      <c r="J39" s="3"/>
    </row>
    <row r="40" spans="1:10" s="1" customFormat="1" ht="61.55" customHeight="1" x14ac:dyDescent="0.2">
      <c r="A40" s="32" t="s">
        <v>167</v>
      </c>
      <c r="B40" s="41" t="str">
        <f>VLOOKUP($A40,Questions!$A$2:$X$333,2,0)</f>
        <v>Is the transport of sensitive data encrypted using security protocols/algorithms (e.g., system-to-client)?*</v>
      </c>
      <c r="C40" s="42" t="s">
        <v>24</v>
      </c>
      <c r="D40" s="43" t="s">
        <v>168</v>
      </c>
      <c r="E40" s="44" t="str">
        <f>IF($C$18="No",'Auto Responses'!$A$3,IF($C40="Yes",VLOOKUP($A40,Questions!$A$2:$X$333,17,0)&amp;"",IF($C40="No",VLOOKUP($A40,Questions!$A$2:$X$333,16,0)&amp;"",VLOOKUP($A40,Questions!$A$2:$X$333,15,0)&amp;"")))</f>
        <v>Summarize your transport encryption strategy.</v>
      </c>
      <c r="F40" s="45" t="str">
        <f>VLOOKUP($A40,'Institution Evaluation'!$A$56:$F$346,6,0)&amp;""</f>
        <v/>
      </c>
      <c r="I40" s="3"/>
      <c r="J40" s="3"/>
    </row>
    <row r="41" spans="1:10" s="1" customFormat="1" ht="52.55" customHeight="1" x14ac:dyDescent="0.2">
      <c r="A41" s="32" t="s">
        <v>169</v>
      </c>
      <c r="B41" s="41" t="str">
        <f>VLOOKUP($A41,Questions!$A$2:$X$333,2,0)</f>
        <v>Is the storage of sensitive data encrypted using security protocols/algorithms (e.g., disk encryption, at-rest, files, and within a running database)?*</v>
      </c>
      <c r="C41" s="42" t="s">
        <v>24</v>
      </c>
      <c r="D41" s="43" t="s">
        <v>170</v>
      </c>
      <c r="E41" s="44" t="str">
        <f>IF($C$18="No",'Auto Responses'!$A$3,IF($C41="Yes",VLOOKUP($A41,Questions!$A$2:$X$333,17,0)&amp;"",IF($C41="No",VLOOKUP($A41,Questions!$A$2:$X$333,16,0)&amp;"",VLOOKUP($A41,Questions!$A$2:$X$333,15,0)&amp;"")))</f>
        <v>Summarize your data encryption strategy and state what encryption options are available.</v>
      </c>
      <c r="F41" s="45" t="str">
        <f>VLOOKUP($A41,'Institution Evaluation'!$A$56:$F$346,6,0)&amp;""</f>
        <v/>
      </c>
      <c r="I41" s="3"/>
      <c r="J41" s="3"/>
    </row>
    <row r="42" spans="1:10" s="1" customFormat="1" ht="51.75" customHeight="1" x14ac:dyDescent="0.2">
      <c r="A42" s="32" t="s">
        <v>171</v>
      </c>
      <c r="B42" s="41" t="str">
        <f>VLOOKUP($A42,Questions!$A$2:$X$333,2,0)</f>
        <v>Do all cryptographic modules in use in your solution conform to the Federal Information Processing Standards (FIPS PUB 140-2 or 140-3)?*</v>
      </c>
      <c r="C42" s="42" t="s">
        <v>24</v>
      </c>
      <c r="D42" s="43" t="s">
        <v>172</v>
      </c>
      <c r="E42" s="44" t="str">
        <f>IF($C$18="No",'Auto Responses'!$A$3,IF($C42="Yes",VLOOKUP($A42,Questions!$A$2:$X$333,17,0)&amp;"",IF($C42="No",VLOOKUP($A42,Questions!$A$2:$X$333,16,0)&amp;"",VLOOKUP($A42,Questions!$A$2:$X$333,15,0)&amp;"")))</f>
        <v>Provide reference to FIPS 140-3 validation certificates.</v>
      </c>
      <c r="F42" s="45" t="str">
        <f>VLOOKUP($A42,'Institution Evaluation'!$A$56:$F$346,6,0)&amp;""</f>
        <v/>
      </c>
      <c r="I42" s="3"/>
      <c r="J42" s="3"/>
    </row>
    <row r="43" spans="1:10" s="1" customFormat="1" ht="55" x14ac:dyDescent="0.2">
      <c r="A43" s="32" t="s">
        <v>173</v>
      </c>
      <c r="B43" s="41" t="str">
        <f>VLOOKUP($A43,Questions!$A$2:$X$333,2,0)</f>
        <v>Will the institution's data be available within the system for a period of time at the completion of this contract?*</v>
      </c>
      <c r="C43" s="42" t="s">
        <v>24</v>
      </c>
      <c r="D43" s="43" t="s">
        <v>174</v>
      </c>
      <c r="E43" s="44" t="str">
        <f>IF($C$18="No",'Auto Responses'!$A$3,IF($C43="Yes",VLOOKUP($A43,Questions!$A$2:$X$333,17,0)&amp;"",IF($C43="No",VLOOKUP($A43,Questions!$A$2:$X$333,16,0)&amp;"",VLOOKUP($A43,Questions!$A$2:$X$333,15,0)&amp;"")))</f>
        <v>State the length of time that the institution's data will be available in the system at the completion of the contract.</v>
      </c>
      <c r="F43" s="45" t="str">
        <f>VLOOKUP($A43,'Institution Evaluation'!$A$56:$F$346,6,0)&amp;""</f>
        <v/>
      </c>
      <c r="I43" s="3"/>
      <c r="J43" s="3"/>
    </row>
    <row r="44" spans="1:10" s="1" customFormat="1" ht="38.299999999999997" customHeight="1" x14ac:dyDescent="0.2">
      <c r="A44" s="32" t="s">
        <v>175</v>
      </c>
      <c r="B44" s="41" t="str">
        <f>VLOOKUP($A44,Questions!$A$2:$X$333,2,0)</f>
        <v>Are ownership rights to all data, inputs, outputs, and metadata retained even through a provider acquisition or bankruptcy event?*</v>
      </c>
      <c r="C44" s="42" t="s">
        <v>24</v>
      </c>
      <c r="D44" s="43" t="s">
        <v>176</v>
      </c>
      <c r="E44" s="44" t="str">
        <f>IF($C$18="No",'Auto Responses'!$A$3,IF($C44="Yes",VLOOKUP($A44,Questions!$A$2:$X$333,17,0)&amp;"",IF($C44="No",VLOOKUP($A44,Questions!$A$2:$X$333,16,0)&amp;"",VLOOKUP($A44,Questions!$A$2:$X$333,15,0)&amp;"")))</f>
        <v>Provide references, as needed.</v>
      </c>
      <c r="F44" s="45" t="str">
        <f>VLOOKUP($A44,'Institution Evaluation'!$A$56:$F$346,6,0)&amp;""</f>
        <v/>
      </c>
      <c r="I44" s="3"/>
      <c r="J44" s="3"/>
    </row>
    <row r="45" spans="1:10" s="1" customFormat="1" ht="38.299999999999997" customHeight="1" x14ac:dyDescent="0.2">
      <c r="A45" s="32" t="s">
        <v>177</v>
      </c>
      <c r="B45" s="41" t="str">
        <f>VLOOKUP($A45,Questions!$A$2:$X$333,2,0)</f>
        <v>Do backups containing the institution's data ever leave the institution's data zone either physically or via network routing?*</v>
      </c>
      <c r="C45" s="42" t="s">
        <v>37</v>
      </c>
      <c r="D45" s="43" t="s">
        <v>178</v>
      </c>
      <c r="E45" s="44" t="str">
        <f>IF($C$18="No",'Auto Responses'!$A$3,IF($C45="Yes",VLOOKUP($A45,Questions!$A$2:$X$333,17,0)&amp;"",IF($C45="No",VLOOKUP($A45,Questions!$A$2:$X$333,16,0)&amp;"",VLOOKUP($A45,Questions!$A$2:$X$333,15,0)&amp;"")))</f>
        <v/>
      </c>
      <c r="F45" s="45" t="str">
        <f>VLOOKUP($A45,'Institution Evaluation'!$A$56:$F$346,6,0)&amp;""</f>
        <v/>
      </c>
      <c r="I45" s="3"/>
      <c r="J45" s="3"/>
    </row>
    <row r="46" spans="1:10" s="1" customFormat="1" ht="41.25" x14ac:dyDescent="0.2">
      <c r="A46" s="32" t="s">
        <v>179</v>
      </c>
      <c r="B46" s="41" t="str">
        <f>VLOOKUP($A46,Questions!$A$2:$X$333,2,0)</f>
        <v>Is media used for long-term retention of business data and archival purposes stored in a secure, environmentally protected area?*</v>
      </c>
      <c r="C46" s="42" t="s">
        <v>24</v>
      </c>
      <c r="D46" s="43" t="s">
        <v>180</v>
      </c>
      <c r="E46" s="44" t="str">
        <f>IF($C$18="No",'Auto Responses'!$A$3,IF($C46="Yes",VLOOKUP($A46,Questions!$A$2:$X$333,17,0)&amp;"",IF($C46="No",VLOOKUP($A46,Questions!$A$2:$X$333,16,0)&amp;"",VLOOKUP($A46,Questions!$A$2:$X$333,15,0)&amp;"")))</f>
        <v>Provide a general summary of your archival environment.</v>
      </c>
      <c r="F46" s="45" t="str">
        <f>VLOOKUP($A46,'Institution Evaluation'!$A$56:$F$346,6,0)&amp;""</f>
        <v/>
      </c>
      <c r="I46" s="3"/>
      <c r="J46" s="3"/>
    </row>
    <row r="47" spans="1:10" s="1" customFormat="1" ht="68.75" x14ac:dyDescent="0.2">
      <c r="A47" s="32" t="s">
        <v>181</v>
      </c>
      <c r="B47" s="41" t="str">
        <f>VLOOKUP($A47,Questions!$A$2:$X$333,2,0)</f>
        <v>At the completion of this contract, will data be returned to the institution and/or deleted from all your systems and archives?</v>
      </c>
      <c r="C47" s="42" t="s">
        <v>24</v>
      </c>
      <c r="D47" s="43" t="s">
        <v>182</v>
      </c>
      <c r="E47" s="44" t="str">
        <f>IF($C$18="No",'Auto Responses'!$A$3,IF($C47="Yes",VLOOKUP($A47,Questions!$A$2:$X$333,17,0)&amp;"",IF($C47="No",VLOOKUP($A47,Questions!$A$2:$X$333,16,0)&amp;"",VLOOKUP($A47,Questions!$A$2:$X$333,15,0)&amp;"")))</f>
        <v>State the length of time that the institution's data will be available in the system at the completion of the contract.</v>
      </c>
      <c r="F47" s="45" t="str">
        <f>VLOOKUP($A47,'Institution Evaluation'!$A$56:$F$346,6,0)&amp;""</f>
        <v/>
      </c>
      <c r="I47" s="3"/>
      <c r="J47" s="3"/>
    </row>
    <row r="48" spans="1:10" s="1" customFormat="1" ht="38.299999999999997" customHeight="1" x14ac:dyDescent="0.2">
      <c r="A48" s="32" t="s">
        <v>183</v>
      </c>
      <c r="B48" s="41" t="str">
        <f>VLOOKUP($A48,Questions!$A$2:$X$333,2,0)</f>
        <v>Can the institution extract a full or partial backup of data?</v>
      </c>
      <c r="C48" s="42" t="s">
        <v>24</v>
      </c>
      <c r="D48" s="43" t="s">
        <v>184</v>
      </c>
      <c r="E48" s="44" t="str">
        <f>IF($C$18="No",'Auto Responses'!$A$3,IF($C48="Yes",VLOOKUP($A48,Questions!$A$2:$X$333,17,0)&amp;"",IF($C48="No",VLOOKUP($A48,Questions!$A$2:$X$333,16,0)&amp;"",VLOOKUP($A48,Questions!$A$2:$X$333,15,0)&amp;"")))</f>
        <v>Provide a general summary of how full and partial backups of data can be extracted.</v>
      </c>
      <c r="F48" s="45" t="str">
        <f>VLOOKUP($A48,'Institution Evaluation'!$A$56:$F$346,6,0)&amp;""</f>
        <v/>
      </c>
      <c r="I48" s="3"/>
      <c r="J48" s="3"/>
    </row>
    <row r="49" spans="1:10" s="1" customFormat="1" ht="54" customHeight="1" x14ac:dyDescent="0.2">
      <c r="A49" s="32" t="s">
        <v>185</v>
      </c>
      <c r="B49" s="41" t="str">
        <f>VLOOKUP($A49,Questions!$A$2:$X$333,2,0)</f>
        <v>Do current backups include all operating system software, utilities, security software, application software, and data files necessary for recovery?</v>
      </c>
      <c r="C49" s="42" t="s">
        <v>24</v>
      </c>
      <c r="D49" s="43" t="s">
        <v>186</v>
      </c>
      <c r="E49" s="44" t="str">
        <f>IF($C$18="No",'Auto Responses'!$A$3,IF($C49="Yes",VLOOKUP($A49,Questions!$A$2:$X$333,17,0)&amp;"",IF($C49="No",VLOOKUP($A49,Questions!$A$2:$X$333,16,0)&amp;"",VLOOKUP($A49,Questions!$A$2:$X$333,15,0)&amp;"")))</f>
        <v>Decribe your overall strategy to accomplish these elements.</v>
      </c>
      <c r="F49" s="45" t="str">
        <f>VLOOKUP($A49,'Institution Evaluation'!$A$56:$F$346,6,0)&amp;""</f>
        <v/>
      </c>
      <c r="I49" s="3"/>
      <c r="J49" s="3"/>
    </row>
    <row r="50" spans="1:10" s="1" customFormat="1" ht="53.2" customHeight="1" x14ac:dyDescent="0.2">
      <c r="A50" s="32" t="s">
        <v>187</v>
      </c>
      <c r="B50" s="41" t="str">
        <f>VLOOKUP($A50,Questions!$A$2:$X$333,2,0)</f>
        <v>Are you performing off-site backups (i.e., digitally moved off site)?</v>
      </c>
      <c r="C50" s="42" t="s">
        <v>24</v>
      </c>
      <c r="D50" s="43" t="s">
        <v>188</v>
      </c>
      <c r="E50" s="44" t="str">
        <f>IF($C$18="No",'Auto Responses'!$A$3,IF($C50="Yes",VLOOKUP($A50,Questions!$A$2:$X$333,17,0)&amp;"",IF($C50="No",VLOOKUP($A50,Questions!$A$2:$X$333,16,0)&amp;"",VLOOKUP($A50,Questions!$A$2:$X$333,15,0)&amp;"")))</f>
        <v>Summarize your off-site backup strategy.</v>
      </c>
      <c r="F50" s="45" t="str">
        <f>VLOOKUP($A50,'Institution Evaluation'!$A$56:$F$346,6,0)&amp;""</f>
        <v/>
      </c>
      <c r="I50" s="3"/>
      <c r="J50" s="3"/>
    </row>
    <row r="51" spans="1:10" s="1" customFormat="1" ht="51.75" customHeight="1" x14ac:dyDescent="0.2">
      <c r="A51" s="32" t="s">
        <v>189</v>
      </c>
      <c r="B51" s="41" t="str">
        <f>VLOOKUP($A51,Questions!$A$2:$X$333,2,0)</f>
        <v>Are physical backups taken off-site (i.e., physically moved off site)?</v>
      </c>
      <c r="C51" s="42" t="s">
        <v>190</v>
      </c>
      <c r="D51" s="43" t="s">
        <v>191</v>
      </c>
      <c r="E51" s="44" t="str">
        <f>IF($C$18="No",'Auto Responses'!$A$3,IF($C51="Yes",VLOOKUP($A51,Questions!$A$2:$X$333,17,0)&amp;"",IF($C51="No",VLOOKUP($A51,Questions!$A$2:$X$333,16,0)&amp;"",VLOOKUP($A51,Questions!$A$2:$X$333,15,0)&amp;"")))</f>
        <v/>
      </c>
      <c r="F51" s="45" t="str">
        <f>VLOOKUP($A51,'Institution Evaluation'!$A$56:$F$346,6,0)&amp;""</f>
        <v/>
      </c>
      <c r="I51" s="3"/>
      <c r="J51" s="3"/>
    </row>
    <row r="52" spans="1:10" s="1" customFormat="1" ht="75.8" customHeight="1" x14ac:dyDescent="0.2">
      <c r="A52" s="32" t="s">
        <v>192</v>
      </c>
      <c r="B52" s="41" t="str">
        <f>VLOOKUP($A52,Questions!$A$2:$X$333,2,0)</f>
        <v>Are data backups encrypted?</v>
      </c>
      <c r="C52" s="42" t="s">
        <v>24</v>
      </c>
      <c r="D52" s="43" t="s">
        <v>193</v>
      </c>
      <c r="E52" s="44" t="str">
        <f>IF($C$18="No",'Auto Responses'!$A$3,IF($C52="Yes",VLOOKUP($A52,Questions!$A$2:$X$333,17,0)&amp;"",IF($C52="No",VLOOKUP($A52,Questions!$A$2:$X$333,16,0)&amp;"",VLOOKUP($A52,Questions!$A$2:$X$333,15,0)&amp;"")))</f>
        <v>Summarize the encryption algorithm/strategy you are using to secure backups.</v>
      </c>
      <c r="F52" s="45" t="str">
        <f>VLOOKUP($A52,'Institution Evaluation'!$A$56:$F$346,6,0)&amp;""</f>
        <v/>
      </c>
      <c r="I52" s="3"/>
      <c r="J52" s="3"/>
    </row>
    <row r="53" spans="1:10" s="1" customFormat="1" ht="68.75" x14ac:dyDescent="0.2">
      <c r="A53" s="32" t="s">
        <v>194</v>
      </c>
      <c r="B53" s="41" t="str">
        <f>VLOOKUP($A53,Questions!$A$2:$X$333,2,0)</f>
        <v>Do you have a media handling process that is documented and currently implemented that meets established business needs and regulatory requirements, including end-of-life, repurposing, and data-sanitization procedures?</v>
      </c>
      <c r="C53" s="42" t="s">
        <v>24</v>
      </c>
      <c r="D53" s="43" t="s">
        <v>195</v>
      </c>
      <c r="E53" s="44" t="str">
        <f>IF($C$18="No",'Auto Responses'!$A$3,IF($C53="Yes",VLOOKUP($A53,Questions!$A$2:$X$333,17,0)&amp;"",IF($C53="No",VLOOKUP($A53,Questions!$A$2:$X$333,16,0)&amp;"",VLOOKUP($A53,Questions!$A$2:$X$333,15,0)&amp;"")))</f>
        <v>Provide documented details of this process (link or attached).</v>
      </c>
      <c r="F53" s="45" t="str">
        <f>VLOOKUP($A53,'Institution Evaluation'!$A$56:$F$346,6,0)&amp;""</f>
        <v/>
      </c>
      <c r="I53" s="3"/>
      <c r="J53" s="3"/>
    </row>
    <row r="54" spans="1:10" s="1" customFormat="1" ht="41.25" x14ac:dyDescent="0.2">
      <c r="A54" s="32" t="s">
        <v>196</v>
      </c>
      <c r="B54" s="41" t="str">
        <f>VLOOKUP($A54,Questions!$A$2:$X$333,2,0)</f>
        <v>Does the process described in DATA-15 adhere to DoD 5220.22-M and/or NIST SP 800-88 standards?</v>
      </c>
      <c r="C54" s="42" t="s">
        <v>24</v>
      </c>
      <c r="D54" s="43" t="s">
        <v>197</v>
      </c>
      <c r="E54" s="44" t="str">
        <f>IF($C$18="No",'Auto Responses'!$A$3,IF($C54="Yes",VLOOKUP($A54,Questions!$A$2:$X$333,17,0)&amp;"",IF($C54="No",VLOOKUP($A54,Questions!$A$2:$X$333,16,0)&amp;"",VLOOKUP($A54,Questions!$A$2:$X$333,15,0)&amp;"")))</f>
        <v/>
      </c>
      <c r="F54" s="45" t="str">
        <f>VLOOKUP($A54,'Institution Evaluation'!$A$56:$F$346,6,0)&amp;""</f>
        <v/>
      </c>
      <c r="I54" s="3"/>
      <c r="J54" s="3"/>
    </row>
    <row r="55" spans="1:10" s="1" customFormat="1" ht="68.75" x14ac:dyDescent="0.2">
      <c r="A55" s="32" t="s">
        <v>198</v>
      </c>
      <c r="B55" s="41" t="str">
        <f>VLOOKUP($A55,Questions!$A$2:$X$333,2,0)</f>
        <v>Does your staff (or third party) have access to institutional data (e.g., financial, PHI, or other sensitive information) through any means?</v>
      </c>
      <c r="C55" s="42" t="s">
        <v>24</v>
      </c>
      <c r="D55" s="43" t="s">
        <v>199</v>
      </c>
      <c r="E55" s="44" t="str">
        <f>IF($C$18="No",'Auto Responses'!$A$3,IF($C55="Yes",VLOOKUP($A55,Questions!$A$2:$X$333,17,0)&amp;"",IF($C55="No",VLOOKUP($A55,Questions!$A$2:$X$333,16,0)&amp;"",VLOOKUP($A55,Questions!$A$2:$X$333,15,0)&amp;"")))</f>
        <v>Summarize what access staff (or third parties) have to institutional data.</v>
      </c>
      <c r="F55" s="45" t="str">
        <f>VLOOKUP($A55,'Institution Evaluation'!$A$56:$F$346,6,0)&amp;""</f>
        <v/>
      </c>
      <c r="I55" s="3"/>
      <c r="J55" s="3"/>
    </row>
    <row r="56" spans="1:10" s="1" customFormat="1" ht="67.75" customHeight="1" x14ac:dyDescent="0.2">
      <c r="A56" s="32" t="s">
        <v>200</v>
      </c>
      <c r="B56" s="41" t="str">
        <f>VLOOKUP($A56,Questions!$A$2:$X$333,2,0)</f>
        <v>Do you have a documented and currently implemented strategy for securing employee workstations when they work remotely (i.e., not in a trusted computing environment)?</v>
      </c>
      <c r="C56" s="42" t="s">
        <v>24</v>
      </c>
      <c r="D56" s="43" t="s">
        <v>201</v>
      </c>
      <c r="E56" s="44" t="str">
        <f>IF($C$18="No",'Auto Responses'!$A$3,IF($C56="Yes",VLOOKUP($A56,Questions!$A$2:$X$333,17,0)&amp;"",IF($C56="No",VLOOKUP($A56,Questions!$A$2:$X$333,16,0)&amp;"",VLOOKUP($A56,Questions!$A$2:$X$333,15,0)&amp;"")))</f>
        <v>Provide a detailed summary outlining the security controls implemented to protect the institution's data.</v>
      </c>
      <c r="F56" s="45" t="str">
        <f>VLOOKUP($A56,'Institution Evaluation'!$A$56:$F$346,6,0)&amp;""</f>
        <v/>
      </c>
      <c r="I56" s="3"/>
      <c r="J56" s="3"/>
    </row>
    <row r="57" spans="1:10" s="1" customFormat="1" ht="68.25" customHeight="1" x14ac:dyDescent="0.2">
      <c r="A57" s="32" t="s">
        <v>202</v>
      </c>
      <c r="B57" s="41" t="str">
        <f>VLOOKUP($A57,Questions!$A$2:$X$333,2,0)</f>
        <v>Does the environment provide for dedicated single-tenant capabilities? If not, describe how your solution or environment separates data from different customers (e.g., logically, physically, single tenancy, multi-tenancy).</v>
      </c>
      <c r="C57" s="42" t="s">
        <v>24</v>
      </c>
      <c r="D57" s="43" t="s">
        <v>203</v>
      </c>
      <c r="E57" s="44" t="str">
        <f>IF($C$18="No",'Auto Responses'!$A$3,IF($C57="Yes",VLOOKUP($A57,Questions!$A$2:$X$333,17,0)&amp;"",IF($C57="No",VLOOKUP($A57,Questions!$A$2:$X$333,16,0)&amp;"",VLOOKUP($A57,Questions!$A$2:$X$333,15,0)&amp;"")))</f>
        <v>Describe or provide a reference to how institution data is separated from that of other customers.</v>
      </c>
      <c r="F57" s="45" t="str">
        <f>VLOOKUP($A57,'Institution Evaluation'!$A$56:$F$346,6,0)&amp;""</f>
        <v/>
      </c>
      <c r="I57" s="3"/>
      <c r="J57" s="3"/>
    </row>
    <row r="58" spans="1:10" s="1" customFormat="1" ht="55.5" customHeight="1" x14ac:dyDescent="0.2">
      <c r="A58" s="32" t="s">
        <v>204</v>
      </c>
      <c r="B58" s="41" t="str">
        <f>VLOOKUP($A58,Questions!$A$2:$X$333,2,0)</f>
        <v>Are ownership rights to all data, inputs, outputs, and metadata retained by the institution?</v>
      </c>
      <c r="C58" s="42" t="s">
        <v>24</v>
      </c>
      <c r="D58" s="43" t="s">
        <v>205</v>
      </c>
      <c r="E58" s="44" t="str">
        <f>IF($C$18="No",'Auto Responses'!$A$3,IF($C58="Yes",VLOOKUP($A58,Questions!$A$2:$X$333,17,0)&amp;"",IF($C58="No",VLOOKUP($A58,Questions!$A$2:$X$333,16,0)&amp;"",VLOOKUP($A58,Questions!$A$2:$X$333,15,0)&amp;"")))</f>
        <v>Provide reference to your data ownership documention.</v>
      </c>
      <c r="F58" s="45" t="str">
        <f>VLOOKUP($A58,'Institution Evaluation'!$A$56:$F$346,6,0)&amp;""</f>
        <v/>
      </c>
      <c r="I58" s="3"/>
      <c r="J58" s="3"/>
    </row>
    <row r="59" spans="1:10" s="1" customFormat="1" ht="55" x14ac:dyDescent="0.2">
      <c r="A59" s="32" t="s">
        <v>206</v>
      </c>
      <c r="B59" s="41" t="str">
        <f>VLOOKUP($A59,Questions!$A$2:$X$333,2,0)</f>
        <v>In the event of imminent bankruptcy, closing of business, or retirement of service, will you provide 90 days for customers to get their data out of the system and migrate applications?</v>
      </c>
      <c r="C59" s="42"/>
      <c r="D59" s="43" t="s">
        <v>2153</v>
      </c>
      <c r="E59" s="44" t="str">
        <f>IF($C$18="No",'Auto Responses'!$A$3,IF($C59="Yes",VLOOKUP($A59,Questions!$A$2:$X$333,17,0)&amp;"",IF($C59="No",VLOOKUP($A59,Questions!$A$2:$X$333,16,0)&amp;"",VLOOKUP($A59,Questions!$A$2:$X$333,15,0)&amp;"")))</f>
        <v/>
      </c>
      <c r="F59" s="45" t="str">
        <f>VLOOKUP($A59,'Institution Evaluation'!$A$56:$F$346,6,0)&amp;""</f>
        <v/>
      </c>
      <c r="I59" s="3"/>
      <c r="J59" s="3"/>
    </row>
    <row r="60" spans="1:10" s="1" customFormat="1" ht="54" customHeight="1" x14ac:dyDescent="0.2">
      <c r="A60" s="32" t="s">
        <v>207</v>
      </c>
      <c r="B60" s="41" t="str">
        <f>VLOOKUP($A60,Questions!$A$2:$X$333,2,0)</f>
        <v>Are involatile backup copies made according to predefined schedules and securely stored and protected?</v>
      </c>
      <c r="C60" s="42" t="s">
        <v>24</v>
      </c>
      <c r="D60" s="43" t="s">
        <v>208</v>
      </c>
      <c r="E60" s="44" t="str">
        <f>IF($C$18="No",'Auto Responses'!$A$3,IF($C60="Yes",VLOOKUP($A60,Questions!$A$2:$X$333,17,0)&amp;"",IF($C60="No",VLOOKUP($A60,Questions!$A$2:$X$333,16,0)&amp;"",VLOOKUP($A60,Questions!$A$2:$X$333,15,0)&amp;"")))</f>
        <v>If your strategy uses different processes for services and data, ensure that all strategies are clearly stated and supported.</v>
      </c>
      <c r="F60" s="45" t="str">
        <f>VLOOKUP($A60,'Institution Evaluation'!$A$56:$F$346,6,0)&amp;""</f>
        <v/>
      </c>
      <c r="I60" s="3"/>
      <c r="J60" s="3"/>
    </row>
    <row r="61" spans="1:10" s="1" customFormat="1" ht="76.75" customHeight="1" x14ac:dyDescent="0.2">
      <c r="A61" s="32" t="s">
        <v>209</v>
      </c>
      <c r="B61" s="41" t="str">
        <f>VLOOKUP($A61,Questions!$A$2:$X$333,2,0)</f>
        <v>Do you have a cryptographic key management process (generation, exchange, storage, safeguards, use, vetting, and replacement) that is documented and currently implemented, for all system components (e.g., database, system, web, etc.)?</v>
      </c>
      <c r="C61" s="42" t="s">
        <v>24</v>
      </c>
      <c r="D61" s="43" t="s">
        <v>210</v>
      </c>
      <c r="E61" s="44" t="str">
        <f>IF($C$18="No",'Auto Responses'!$A$3,IF($C61="Yes",VLOOKUP($A61,Questions!$A$2:$X$333,17,0)&amp;"",IF($C61="No",VLOOKUP($A61,Questions!$A$2:$X$333,16,0)&amp;"",VLOOKUP($A61,Questions!$A$2:$X$333,15,0)&amp;"")))</f>
        <v>Summarize your cryptographic key management process.</v>
      </c>
      <c r="F61" s="45" t="str">
        <f>VLOOKUP($A61,'Institution Evaluation'!$A$56:$F$346,6,0)&amp;""</f>
        <v/>
      </c>
      <c r="G61" s="46" t="s">
        <v>31</v>
      </c>
      <c r="I61" s="3"/>
      <c r="J61" s="3"/>
    </row>
    <row r="62" spans="1:10" s="1" customFormat="1" ht="37" customHeight="1" x14ac:dyDescent="0.2">
      <c r="A62" s="56" t="s">
        <v>50</v>
      </c>
      <c r="B62" s="51"/>
      <c r="C62" s="52"/>
      <c r="D62" s="53"/>
      <c r="E62" s="54"/>
      <c r="F62" s="55"/>
      <c r="G62" s="46"/>
      <c r="I62" s="3"/>
      <c r="J62" s="3"/>
    </row>
    <row r="63" spans="1:10" s="1" customFormat="1" ht="15.05" customHeight="1" x14ac:dyDescent="0.2">
      <c r="A63" s="66"/>
      <c r="C63" s="67"/>
      <c r="D63" s="37"/>
      <c r="E63" s="68"/>
      <c r="I63" s="3"/>
      <c r="J63" s="3"/>
    </row>
    <row r="64" spans="1:10" s="1" customFormat="1" ht="15.05" hidden="1" customHeight="1" x14ac:dyDescent="0.25">
      <c r="A64"/>
      <c r="C64" s="67"/>
      <c r="D64" s="37"/>
      <c r="E64" s="68"/>
      <c r="I64" s="3"/>
      <c r="J64" s="3"/>
    </row>
    <row r="65" spans="1:12" ht="15.05" hidden="1" customHeight="1" x14ac:dyDescent="0.25">
      <c r="A65" s="1"/>
      <c r="B65" s="67"/>
      <c r="C65" s="71"/>
      <c r="D65" s="68"/>
      <c r="E65" s="1"/>
      <c r="H65" s="3"/>
      <c r="I65" s="1"/>
      <c r="J65" s="1"/>
      <c r="L65"/>
    </row>
    <row r="66" spans="1:12" ht="56.95" hidden="1" customHeight="1" x14ac:dyDescent="0.25">
      <c r="A66" s="32" t="e">
        <f>#REF!</f>
        <v>#REF!</v>
      </c>
    </row>
    <row r="67" spans="1:12" ht="42.75" hidden="1" customHeight="1" x14ac:dyDescent="0.25">
      <c r="A67" s="32" t="e">
        <f>#REF!</f>
        <v>#REF!</v>
      </c>
    </row>
    <row r="68" spans="1:12" ht="15.05" hidden="1" customHeight="1" x14ac:dyDescent="0.25">
      <c r="A68" s="32" t="e">
        <f>#REF!</f>
        <v>#REF!</v>
      </c>
    </row>
    <row r="69" spans="1:12" ht="15.05" hidden="1" customHeight="1" x14ac:dyDescent="0.25">
      <c r="A69" s="32" t="e">
        <f>#REF!</f>
        <v>#REF!</v>
      </c>
    </row>
    <row r="70" spans="1:12" ht="15.05" hidden="1" customHeight="1" x14ac:dyDescent="0.25">
      <c r="A70" s="32" t="e">
        <f>#REF!</f>
        <v>#REF!</v>
      </c>
    </row>
    <row r="71" spans="1:12" ht="15.05" hidden="1" customHeight="1" x14ac:dyDescent="0.25">
      <c r="A71" s="32" t="e">
        <f>#REF!</f>
        <v>#REF!</v>
      </c>
    </row>
    <row r="72" spans="1:12" ht="15.05" hidden="1" customHeight="1" x14ac:dyDescent="0.25">
      <c r="A72" s="32" t="e">
        <f>#REF!</f>
        <v>#REF!</v>
      </c>
    </row>
    <row r="73" spans="1:12" ht="15.05" hidden="1" customHeight="1" x14ac:dyDescent="0.25"/>
    <row r="74" spans="1:12" ht="15.05" hidden="1" customHeight="1" x14ac:dyDescent="0.25"/>
    <row r="75" spans="1:12" ht="15.05" hidden="1" customHeight="1" x14ac:dyDescent="0.25"/>
    <row r="76" spans="1:12" ht="15.05" hidden="1" customHeight="1" x14ac:dyDescent="0.25"/>
    <row r="77" spans="1:12" ht="15.05" hidden="1" customHeight="1" x14ac:dyDescent="0.25"/>
    <row r="78" spans="1:12" ht="15.05" hidden="1" customHeight="1" x14ac:dyDescent="0.25"/>
    <row r="79" spans="1:12" ht="15.05" hidden="1" customHeight="1" x14ac:dyDescent="0.25"/>
    <row r="80" spans="1:12" ht="15.05" hidden="1" customHeight="1" x14ac:dyDescent="0.25"/>
    <row r="81" ht="15.05" hidden="1" customHeight="1" x14ac:dyDescent="0.25"/>
    <row r="82" ht="15.05" hidden="1" customHeight="1" x14ac:dyDescent="0.25"/>
    <row r="83" ht="15.05" hidden="1" customHeight="1" x14ac:dyDescent="0.25"/>
    <row r="84" ht="15.05" hidden="1" customHeight="1" x14ac:dyDescent="0.25"/>
    <row r="85" ht="15.05" hidden="1" customHeight="1" x14ac:dyDescent="0.25"/>
  </sheetData>
  <mergeCells count="1">
    <mergeCell ref="C29:D29"/>
  </mergeCells>
  <dataValidations count="2">
    <dataValidation allowBlank="1" showInputMessage="1" showErrorMessage="1" promptTitle="Warning!" prompt="The HECVAT is built using a number of complex formulas. Editing this cell can break the functionality of the tool. " sqref="C4:C12 A3:A62 C17:D17 C19:D19 C38:D38 D2:F16 C2 B1:B62 A1 E17:F61" xr:uid="{00000000-0002-0000-0200-000000000000}"/>
    <dataValidation allowBlank="1" showInputMessage="1" showErrorMessage="1" prompt="This answer has been populated from the &quot;START HERE&quot; tab and does not need to be re-entered." sqref="C3 C13:C16 C18" xr:uid="{00000000-0002-0000-0200-000001000000}"/>
  </dataValidations>
  <hyperlinks>
    <hyperlink ref="A11" r:id="rId1" display="http://www.educause.edu/HECVAT" xr:uid="{00000000-0004-0000-0200-000000000000}"/>
  </hyperlinks>
  <pageMargins left="0.75" right="0.75" top="1" bottom="1" header="0.5" footer="0.5"/>
  <pageSetup orientation="landscape"/>
  <headerFooter>
    <oddFooter>&amp;L&amp;"Helvetica,Regular"&amp;12&amp;K000000	&amp;P</oddFooter>
  </headerFooter>
  <ignoredErrors>
    <ignoredError sqref="A1:L14 A17:L19 A15:C15 E15:L15 A16:C16 E16:L16 A46:L58 A45:B45 D45:L45 A21:L25 A20:C20 E20:L20 A27:L28 A26:C26 E26:L26 A35:L35 A34:C34 E34:L34 A37:L43 A36:C36 E36:L36 A31:L33 A29:B29 E29:L29 A30:B30 E30:L30 A44:B44 D44:L44 A60:L72 A59:C59 E59:L59"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'Auto Responses'!$J$3:$J$4</xm:f>
          </x14:formula1>
          <xm:sqref>C39:C62 C20:C28 C30:C37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36C"/>
  </sheetPr>
  <dimension ref="A1:L84"/>
  <sheetViews>
    <sheetView showGridLines="0" topLeftCell="A2" zoomScale="80" workbookViewId="0">
      <selection activeCell="A2" sqref="A2"/>
    </sheetView>
  </sheetViews>
  <sheetFormatPr defaultColWidth="0" defaultRowHeight="15.05" zeroHeight="1" x14ac:dyDescent="0.25"/>
  <cols>
    <col min="1" max="1" width="8.36328125" customWidth="1"/>
    <col min="2" max="2" width="55.1796875" style="1" customWidth="1"/>
    <col min="3" max="3" width="18.81640625" style="1" customWidth="1"/>
    <col min="4" max="4" width="55.6328125" style="1" customWidth="1"/>
    <col min="5" max="5" width="32" style="2" customWidth="1"/>
    <col min="6" max="6" width="30.6328125" style="1" customWidth="1"/>
    <col min="7" max="7" width="18.1796875" style="1" customWidth="1"/>
    <col min="8" max="8" width="18.1796875" style="1" hidden="1" customWidth="1"/>
    <col min="9" max="10" width="18.1796875" style="3" hidden="1" customWidth="1"/>
    <col min="11" max="11" width="4.453125" style="1" hidden="1" customWidth="1"/>
    <col min="12" max="12" width="6.6328125" style="1" hidden="1" customWidth="1"/>
    <col min="13" max="13" width="6.6328125" hidden="1" customWidth="1"/>
    <col min="14" max="16384" width="6.6328125" hidden="1"/>
  </cols>
  <sheetData>
    <row r="1" spans="1:10" ht="210.8" hidden="1" x14ac:dyDescent="0.25">
      <c r="A1" s="55" t="s">
        <v>0</v>
      </c>
    </row>
    <row r="2" spans="1:10" ht="36" customHeight="1" x14ac:dyDescent="0.25">
      <c r="A2" s="4" t="s">
        <v>211</v>
      </c>
      <c r="B2" s="4"/>
      <c r="C2" s="5"/>
      <c r="D2" s="6"/>
      <c r="E2" s="7"/>
      <c r="F2" s="7" t="str">
        <f>'Auto Responses'!$A$36</f>
        <v>Version 4.1.3</v>
      </c>
      <c r="J2" s="1"/>
    </row>
    <row r="3" spans="1:10" s="1" customFormat="1" ht="29.15" customHeight="1" x14ac:dyDescent="0.2">
      <c r="A3" s="8" t="s">
        <v>2</v>
      </c>
      <c r="B3" s="9"/>
      <c r="C3" s="57">
        <f>'START HERE'!$C$3</f>
        <v>46077</v>
      </c>
      <c r="D3" s="11"/>
      <c r="E3" s="12"/>
      <c r="F3" s="13"/>
      <c r="I3" s="3"/>
    </row>
    <row r="4" spans="1:10" s="1" customFormat="1" ht="36" customHeight="1" x14ac:dyDescent="0.2">
      <c r="A4" s="14" t="s">
        <v>3</v>
      </c>
      <c r="B4" s="15"/>
      <c r="C4" s="16"/>
      <c r="D4" s="17"/>
      <c r="E4" s="18"/>
      <c r="F4" s="18"/>
      <c r="I4" s="3"/>
    </row>
    <row r="5" spans="1:10" s="1" customFormat="1" ht="19.5" customHeight="1" x14ac:dyDescent="0.2">
      <c r="A5" s="19" t="str">
        <f>HLOOKUP($A$4,'Auto Responses'!$D$2:$D$8,2,0)&amp;""</f>
        <v>1. Complete the "Start Here" tab and review the "Required Questions" guidance to find the other sections are required for your product or service.</v>
      </c>
      <c r="B5" s="20"/>
      <c r="C5" s="21"/>
      <c r="D5" s="22"/>
      <c r="E5" s="20"/>
      <c r="F5" s="23"/>
      <c r="I5" s="3"/>
    </row>
    <row r="6" spans="1:10" s="1" customFormat="1" ht="19.5" customHeight="1" x14ac:dyDescent="0.2">
      <c r="A6" s="19" t="str">
        <f>HLOOKUP($A$4,'Auto Responses'!$D$2:$D$8,3,0)&amp;""</f>
        <v>2. Complete the "Organization" tab and the applicable questions in each of the next 5 tabs (Product through Privacy) that apply, based on your answers to the "Required Questions."</v>
      </c>
      <c r="B6" s="20"/>
      <c r="C6" s="21"/>
      <c r="D6" s="22"/>
      <c r="E6" s="20"/>
      <c r="F6" s="24"/>
      <c r="I6" s="3"/>
    </row>
    <row r="7" spans="1:10" s="1" customFormat="1" ht="19.5" customHeight="1" x14ac:dyDescent="0.2">
      <c r="A7" s="19" t="str">
        <f>HLOOKUP($A$4,'Auto Responses'!$D$2:$D$8,4,0)&amp;""</f>
        <v xml:space="preserve">3. Guidance in column E may change based on your answers to prompt details in "Additional Information." If leaving an answer blank, you must also state why in "Additional Information". </v>
      </c>
      <c r="B7" s="20"/>
      <c r="C7" s="21"/>
      <c r="D7" s="22"/>
      <c r="E7" s="20"/>
      <c r="F7" s="24"/>
      <c r="I7" s="3"/>
    </row>
    <row r="8" spans="1:10" s="1" customFormat="1" ht="19.5" customHeight="1" x14ac:dyDescent="0.2">
      <c r="A8" s="19" t="str">
        <f>HLOOKUP($A$4,'Auto Responses'!$D$2:$D$8,5,0)&amp;""</f>
        <v>4. DO NOT complete any fields in the "Evaluation" sheets or the "Analyst Notes" column.</v>
      </c>
      <c r="B8" s="20"/>
      <c r="C8" s="21"/>
      <c r="D8" s="22"/>
      <c r="E8" s="20"/>
      <c r="F8" s="24"/>
      <c r="I8" s="3"/>
    </row>
    <row r="9" spans="1:10" s="1" customFormat="1" ht="19.5" customHeight="1" x14ac:dyDescent="0.2">
      <c r="A9" s="19" t="str">
        <f>HLOOKUP($A$4,'Auto Responses'!$D$2:$D$8,6,0)&amp;""</f>
        <v>5. Return the completed file to institutions.</v>
      </c>
      <c r="B9" s="20"/>
      <c r="C9" s="21"/>
      <c r="D9" s="22"/>
      <c r="E9" s="20"/>
      <c r="F9" s="24"/>
      <c r="I9" s="3"/>
    </row>
    <row r="10" spans="1:10" s="1" customFormat="1" ht="19.5" customHeight="1" x14ac:dyDescent="0.2">
      <c r="A10" s="25" t="str">
        <f>HLOOKUP($A$4,'Auto Responses'!$D$2:$D$8,7,0)&amp;""</f>
        <v>* Denotes critical questions. Critical questions are those deemed most important to institutions by higher education volunteers.</v>
      </c>
      <c r="B10" s="20"/>
      <c r="C10" s="21"/>
      <c r="D10" s="22"/>
      <c r="E10" s="20"/>
      <c r="F10" s="24"/>
      <c r="I10" s="3"/>
    </row>
    <row r="11" spans="1:10" s="1" customFormat="1" ht="19.5" customHeight="1" x14ac:dyDescent="0.2">
      <c r="A11" s="26" t="str">
        <f>HLOOKUP($A$4,'Auto Responses'!$D$2:$D$9,8,0)&amp;""</f>
        <v>For full instructions, please visit educause.edu/HECVAT</v>
      </c>
      <c r="B11" s="20"/>
      <c r="C11" s="21"/>
      <c r="D11" s="22"/>
      <c r="E11" s="20"/>
      <c r="F11" s="27"/>
      <c r="I11" s="3"/>
    </row>
    <row r="12" spans="1:10" s="1" customFormat="1" ht="36" customHeight="1" x14ac:dyDescent="0.2">
      <c r="A12" s="28" t="str">
        <f>VLOOKUP(LEFT($A13,4),'Auto Responses'!$N$4:$O$38,2,0)&amp;""</f>
        <v xml:space="preserve"> General Information</v>
      </c>
      <c r="B12" s="15"/>
      <c r="C12" s="16" t="s">
        <v>19</v>
      </c>
      <c r="D12" s="30"/>
      <c r="E12" s="31"/>
      <c r="F12" s="31"/>
      <c r="I12" s="3"/>
      <c r="J12" s="3"/>
    </row>
    <row r="13" spans="1:10" s="1" customFormat="1" ht="22.6" customHeight="1" x14ac:dyDescent="0.2">
      <c r="A13" s="32" t="s">
        <v>4</v>
      </c>
      <c r="B13" s="33" t="str">
        <f>VLOOKUP($A13,Questions!$A$2:$X$333,2,0)&amp;""</f>
        <v>Solution Provider Name</v>
      </c>
      <c r="C13" s="34" t="str">
        <f>VLOOKUP($A13,'START HERE'!$A$13:$C$21,3,0)&amp;""</f>
        <v>Biddle Consulting Group, Inc.</v>
      </c>
      <c r="D13" s="35"/>
      <c r="E13" s="35"/>
      <c r="F13" s="13"/>
      <c r="I13" s="3"/>
      <c r="J13" s="3"/>
    </row>
    <row r="14" spans="1:10" s="1" customFormat="1" ht="22.6" customHeight="1" x14ac:dyDescent="0.2">
      <c r="A14" s="32" t="s">
        <v>6</v>
      </c>
      <c r="B14" s="33" t="str">
        <f>VLOOKUP($A14,Questions!$A$2:$X$333,2,0)&amp;""</f>
        <v>Solution Name</v>
      </c>
      <c r="C14" s="34" t="str">
        <f>VLOOKUP($A14,'START HERE'!$A$13:$C$21,3,0)&amp;""</f>
        <v>TestGenius by Biddle Consulting Group.</v>
      </c>
      <c r="D14" s="35"/>
      <c r="E14" s="35"/>
      <c r="F14" s="13"/>
      <c r="I14" s="3"/>
      <c r="J14" s="3"/>
    </row>
    <row r="15" spans="1:10" s="1" customFormat="1" ht="22.6" customHeight="1" x14ac:dyDescent="0.2">
      <c r="A15" s="32" t="s">
        <v>8</v>
      </c>
      <c r="B15" s="33" t="str">
        <f>VLOOKUP($A15,Questions!$A$2:$X$333,2,0)&amp;""</f>
        <v>Solution Description</v>
      </c>
      <c r="C15" s="34" t="str">
        <f>VLOOKUP($A15,'START HERE'!$A$13:$C$21,3,0)&amp;""</f>
        <v>Cloud-based skill and ability testing software. TestGenius is a SaaS platform that enables clients to administer pre-employment tests to job candidates via a web browser with no external systems needed.</v>
      </c>
      <c r="D15" s="35"/>
      <c r="E15" s="35"/>
      <c r="F15" s="13"/>
      <c r="I15" s="3"/>
      <c r="J15" s="3"/>
    </row>
    <row r="16" spans="1:10" s="1" customFormat="1" ht="22.6" customHeight="1" x14ac:dyDescent="0.2">
      <c r="A16" s="32" t="s">
        <v>15</v>
      </c>
      <c r="B16" s="33" t="str">
        <f>VLOOKUP($A16,Questions!$A$2:$X$333,2,0)&amp;""</f>
        <v>Country of Company Headquarters</v>
      </c>
      <c r="C16" s="34" t="str">
        <f>VLOOKUP($A16,'START HERE'!$A$13:$C$21,3,0)&amp;""</f>
        <v>United States</v>
      </c>
      <c r="D16" s="35"/>
      <c r="E16" s="35"/>
      <c r="F16" s="13"/>
      <c r="I16" s="3"/>
      <c r="J16" s="3"/>
    </row>
    <row r="17" spans="1:10" s="1" customFormat="1" ht="37.35" customHeight="1" x14ac:dyDescent="0.2">
      <c r="A17" s="28" t="str">
        <f>VLOOKUP(LEFT($A18,4),'Auto Responses'!$N$4:$O$38,2,0)&amp;""</f>
        <v xml:space="preserve"> Required Questions</v>
      </c>
      <c r="B17" s="38"/>
      <c r="C17" s="16" t="s">
        <v>19</v>
      </c>
      <c r="D17" s="16"/>
      <c r="E17" s="39" t="s">
        <v>21</v>
      </c>
      <c r="F17" s="47" t="s">
        <v>22</v>
      </c>
      <c r="I17" s="3"/>
      <c r="J17" s="3"/>
    </row>
    <row r="18" spans="1:10" s="1" customFormat="1" ht="43.55" customHeight="1" x14ac:dyDescent="0.2">
      <c r="A18" s="32" t="s">
        <v>32</v>
      </c>
      <c r="B18" s="41" t="str">
        <f>VLOOKUP($A18,Questions!$A$2:$X$333,2,0)</f>
        <v>Are you offering a cloud-based product?</v>
      </c>
      <c r="C18" s="69" t="str">
        <f>VLOOKUP($A18,'START HERE'!$A$23:$F$36,3,0)&amp;""</f>
        <v>Yes</v>
      </c>
      <c r="D18" s="70" t="str">
        <f>VLOOKUP($A18,'START HERE'!$A$23:$F$36,4,0)&amp;""</f>
        <v>Delivered as a Software-as-a-Service (SaaS) and cloud-hosted.</v>
      </c>
      <c r="E18" s="44" t="str">
        <f>IF($C18="Yes",VLOOKUP($A18,Questions!$A$2:$X$333,17,0)&amp;"",IF($C18="No",VLOOKUP($A18,Questions!$A$2:$X$333,16,0)&amp;"",VLOOKUP($A18,Questions!$A$2:$X$333,15,0)&amp;""))</f>
        <v>DO complete the Product and Infrastructure worksheets</v>
      </c>
      <c r="F18" s="45" t="str">
        <f>VLOOKUP($A18,'Institution Evaluation'!$A$56:$F$346,6,0)&amp;""</f>
        <v/>
      </c>
      <c r="G18" s="46" t="s">
        <v>31</v>
      </c>
      <c r="I18" s="3"/>
      <c r="J18" s="3"/>
    </row>
    <row r="19" spans="1:10" s="1" customFormat="1" ht="37.35" customHeight="1" x14ac:dyDescent="0.2">
      <c r="A19" s="28" t="str">
        <f>VLOOKUP(LEFT($A20,4),'Auto Responses'!$N$4:$O$38,2,0)&amp;""</f>
        <v xml:space="preserve"> Application/Service Security</v>
      </c>
      <c r="B19" s="38"/>
      <c r="C19" s="16" t="s">
        <v>19</v>
      </c>
      <c r="D19" s="16" t="s">
        <v>20</v>
      </c>
      <c r="E19" s="39" t="s">
        <v>21</v>
      </c>
      <c r="F19" s="47" t="s">
        <v>22</v>
      </c>
      <c r="I19" s="3"/>
      <c r="J19" s="3"/>
    </row>
    <row r="20" spans="1:10" s="1" customFormat="1" ht="97.55" customHeight="1" x14ac:dyDescent="0.2">
      <c r="A20" s="32" t="s">
        <v>212</v>
      </c>
      <c r="B20" s="41" t="str">
        <f>VLOOKUP($A20,Questions!$A$2:$X$333,2,0)</f>
        <v>Are access controls for institutional accounts based on structured rules, such as role-based access control (RBAC), attribute-based access control (ABAC), or policy-based access control (PBAC)?*</v>
      </c>
      <c r="C20" s="42" t="s">
        <v>24</v>
      </c>
      <c r="D20" s="72" t="s">
        <v>213</v>
      </c>
      <c r="E20" s="44" t="str">
        <f>IF($C$18="No",'Auto Responses'!$A$3,IF($C20="Yes",VLOOKUP($A20,Questions!$A$2:$X$333,17,0)&amp;"",IF($C20="No",VLOOKUP($A20,Questions!$A$2:$X$333,16,0)&amp;"",VLOOKUP($A20,Questions!$A$2:$X$333,15,0)&amp;"")))</f>
        <v>Describe available roles.</v>
      </c>
      <c r="F20" s="45" t="str">
        <f>VLOOKUP($A20,'Institution Evaluation'!$A$56:$F$346,6,0)&amp;""</f>
        <v/>
      </c>
      <c r="I20" s="3"/>
      <c r="J20" s="3"/>
    </row>
    <row r="21" spans="1:10" s="1" customFormat="1" ht="120.8" customHeight="1" x14ac:dyDescent="0.2">
      <c r="A21" s="32" t="s">
        <v>214</v>
      </c>
      <c r="B21" s="41" t="str">
        <f>VLOOKUP($A21,Questions!$A$2:$X$333,2,0)</f>
        <v>Are you using a web application firewall (WAF)?*</v>
      </c>
      <c r="C21" s="42" t="s">
        <v>24</v>
      </c>
      <c r="D21" s="72" t="s">
        <v>215</v>
      </c>
      <c r="E21" s="44" t="str">
        <f>IF($C$18="No",'Auto Responses'!$A$3,IF($C21="Yes",VLOOKUP($A21,Questions!$A$2:$X$333,17,0)&amp;"",IF($C21="No",VLOOKUP($A21,Questions!$A$2:$X$333,16,0)&amp;"",VLOOKUP($A21,Questions!$A$2:$X$333,15,0)&amp;"")))</f>
        <v>Describe the currently implemented WAF.</v>
      </c>
      <c r="F21" s="45" t="str">
        <f>VLOOKUP($A21,'Institution Evaluation'!$A$56:$F$346,6,0)&amp;""</f>
        <v/>
      </c>
      <c r="I21" s="3"/>
      <c r="J21" s="3"/>
    </row>
    <row r="22" spans="1:10" s="1" customFormat="1" ht="82.5" x14ac:dyDescent="0.2">
      <c r="A22" s="32" t="s">
        <v>216</v>
      </c>
      <c r="B22" s="41" t="str">
        <f>VLOOKUP($A22,Questions!$A$2:$X$333,2,0)</f>
        <v>Are only currently supported operating system(s), software, and libraries leveraged by the system(s)/application(s) that will have access to institution's data?*</v>
      </c>
      <c r="C22" s="42"/>
      <c r="D22" s="72" t="s">
        <v>217</v>
      </c>
      <c r="E22" s="44" t="str">
        <f>IF($C$18="No",'Auto Responses'!$A$3,IF($C22="Yes",VLOOKUP($A22,Questions!$A$2:$X$333,17,0)&amp;"",IF($C22="No",VLOOKUP($A22,Questions!$A$2:$X$333,16,0)&amp;"",VLOOKUP($A22,Questions!$A$2:$X$333,15,0)&amp;"")))</f>
        <v>If the web application only works with a subset of modern supported browsers, please indicate that here.</v>
      </c>
      <c r="F22" s="45" t="str">
        <f>VLOOKUP($A22,'Institution Evaluation'!$A$56:$F$346,6,0)&amp;""</f>
        <v/>
      </c>
      <c r="I22" s="3"/>
      <c r="J22" s="3"/>
    </row>
    <row r="23" spans="1:10" s="1" customFormat="1" ht="41.25" x14ac:dyDescent="0.2">
      <c r="A23" s="32" t="s">
        <v>218</v>
      </c>
      <c r="B23" s="41" t="str">
        <f>VLOOKUP($A23,Questions!$A$2:$X$333,2,0)</f>
        <v>Does your application require access to location or GPS data?*</v>
      </c>
      <c r="C23" s="42" t="s">
        <v>37</v>
      </c>
      <c r="D23" s="72" t="s">
        <v>219</v>
      </c>
      <c r="E23" s="44" t="str">
        <f>IF($C$18="No",'Auto Responses'!$A$3,IF($C23="Yes",VLOOKUP($A23,Questions!$A$2:$X$333,17,0)&amp;"",IF($C23="No",VLOOKUP($A23,Questions!$A$2:$X$333,16,0)&amp;"",VLOOKUP($A23,Questions!$A$2:$X$333,15,0)&amp;"")))</f>
        <v>Please indicate any future plans that would require access to this data</v>
      </c>
      <c r="F23" s="45" t="str">
        <f>VLOOKUP($A23,'Institution Evaluation'!$A$56:$F$346,6,0)&amp;""</f>
        <v/>
      </c>
      <c r="I23" s="3"/>
      <c r="J23" s="3"/>
    </row>
    <row r="24" spans="1:10" s="1" customFormat="1" ht="50.25" customHeight="1" x14ac:dyDescent="0.2">
      <c r="A24" s="32" t="s">
        <v>220</v>
      </c>
      <c r="B24" s="41" t="str">
        <f>VLOOKUP($A24,Questions!$A$2:$X$333,2,0)</f>
        <v>Does your application provide separation of duties between security administration, system administration, and standard user functions?*</v>
      </c>
      <c r="C24" s="42" t="s">
        <v>24</v>
      </c>
      <c r="D24" s="72" t="s">
        <v>221</v>
      </c>
      <c r="E24" s="44" t="str">
        <f>IF($C$18="No",'Auto Responses'!$A$3,IF($C24="Yes",VLOOKUP($A24,Questions!$A$2:$X$333,17,0)&amp;"",IF($C24="No",VLOOKUP($A24,Questions!$A$2:$X$333,16,0)&amp;"",VLOOKUP($A24,Questions!$A$2:$X$333,15,0)&amp;"")))</f>
        <v>Describe or provide a reference to the facilities available in the system to provide separation of duties between security administration and system administration functions.</v>
      </c>
      <c r="F24" s="45" t="str">
        <f>VLOOKUP($A24,'Institution Evaluation'!$A$56:$F$346,6,0)&amp;""</f>
        <v/>
      </c>
      <c r="I24" s="3"/>
      <c r="J24" s="3"/>
    </row>
    <row r="25" spans="1:10" s="1" customFormat="1" ht="57.8" customHeight="1" x14ac:dyDescent="0.2">
      <c r="A25" s="32" t="s">
        <v>222</v>
      </c>
      <c r="B25" s="41" t="str">
        <f>VLOOKUP($A25,Questions!$A$2:$X$333,2,0)</f>
        <v>Do you subject your code to static code analysis and/or static application security testing prior to release?*</v>
      </c>
      <c r="C25" s="42" t="s">
        <v>24</v>
      </c>
      <c r="D25" s="72" t="s">
        <v>223</v>
      </c>
      <c r="E25" s="44" t="str">
        <f>IF($C$18="No",'Auto Responses'!$A$3,IF($C25="Yes",VLOOKUP($A25,Questions!$A$2:$X$333,17,0)&amp;"",IF($C25="No",VLOOKUP($A25,Questions!$A$2:$X$333,16,0)&amp;"",VLOOKUP($A25,Questions!$A$2:$X$333,15,0)&amp;"")))</f>
        <v>Provide a list of all tools utilized during static code analysis or static application security testing.</v>
      </c>
      <c r="F25" s="45" t="str">
        <f>VLOOKUP($A25,'Institution Evaluation'!$A$56:$F$346,6,0)&amp;""</f>
        <v/>
      </c>
      <c r="I25" s="3"/>
      <c r="J25" s="3"/>
    </row>
    <row r="26" spans="1:10" s="1" customFormat="1" ht="82.5" x14ac:dyDescent="0.2">
      <c r="A26" s="32" t="s">
        <v>224</v>
      </c>
      <c r="B26" s="41" t="str">
        <f>VLOOKUP($A26,Questions!$A$2:$X$333,2,0)</f>
        <v>Do you have software testing processes (dynamic or static) that are established and followed?*</v>
      </c>
      <c r="C26" s="42" t="s">
        <v>24</v>
      </c>
      <c r="D26" s="72" t="s">
        <v>225</v>
      </c>
      <c r="E26" s="44" t="str">
        <f>IF($C$18="No",'Auto Responses'!$A$3,IF($C26="Yes",VLOOKUP($A26,Questions!$A$2:$X$333,17,0)&amp;"",IF($C26="No",VLOOKUP($A26,Questions!$A$2:$X$333,16,0)&amp;"",VLOOKUP($A26,Questions!$A$2:$X$333,15,0)&amp;"")))</f>
        <v>Describe testing processes, including but not limited to, development of test plans, personnel involved in the testing process, and authorized individual accountable for approval and certification of test results.</v>
      </c>
      <c r="F26" s="45" t="str">
        <f>VLOOKUP($A26,'Institution Evaluation'!$A$56:$F$346,6,0)&amp;""</f>
        <v/>
      </c>
      <c r="I26" s="3"/>
      <c r="J26" s="3"/>
    </row>
    <row r="27" spans="1:10" s="1" customFormat="1" ht="110.95" customHeight="1" x14ac:dyDescent="0.2">
      <c r="A27" s="32" t="s">
        <v>226</v>
      </c>
      <c r="B27" s="41" t="str">
        <f>VLOOKUP($A27,Questions!$A$2:$X$333,2,0)</f>
        <v>Are access controls for staff within your organization based on structured rules, such as RBAC, ABAC, or PBAC?</v>
      </c>
      <c r="C27" s="42" t="s">
        <v>24</v>
      </c>
      <c r="D27" s="72" t="s">
        <v>227</v>
      </c>
      <c r="E27" s="44" t="str">
        <f>IF($C$18="No",'Auto Responses'!$A$3,IF($C27="Yes",VLOOKUP($A27,Questions!$A$2:$X$333,17,0)&amp;"",IF($C27="No",VLOOKUP($A27,Questions!$A$2:$X$333,16,0)&amp;"",VLOOKUP($A27,Questions!$A$2:$X$333,15,0)&amp;"")))</f>
        <v>This includes system administrators and third-party personnel with access to the system. PBAC would include various dynamic controls such as conditional access, risk-based access, location-based access, or system activity–based access.</v>
      </c>
      <c r="F27" s="45" t="str">
        <f>VLOOKUP($A27,'Institution Evaluation'!$A$56:$F$346,6,0)&amp;""</f>
        <v/>
      </c>
      <c r="I27" s="3"/>
      <c r="J27" s="3"/>
    </row>
    <row r="28" spans="1:10" s="1" customFormat="1" ht="38.299999999999997" customHeight="1" x14ac:dyDescent="0.2">
      <c r="A28" s="32" t="s">
        <v>228</v>
      </c>
      <c r="B28" s="41" t="str">
        <f>VLOOKUP($A28,Questions!$A$2:$X$333,2,0)</f>
        <v>Does the system provide data input validation and error messages?</v>
      </c>
      <c r="C28" s="42" t="s">
        <v>24</v>
      </c>
      <c r="D28" s="72" t="s">
        <v>229</v>
      </c>
      <c r="E28" s="44" t="str">
        <f>IF($C$18="No",'Auto Responses'!$A$3,IF($C28="Yes",VLOOKUP($A28,Questions!$A$2:$X$333,17,0)&amp;"",IF($C28="No",VLOOKUP($A28,Questions!$A$2:$X$333,16,0)&amp;"",VLOOKUP($A28,Questions!$A$2:$X$333,15,0)&amp;"")))</f>
        <v>Describe how your system(s) provide data input validation and error messages.</v>
      </c>
      <c r="F28" s="45" t="str">
        <f>VLOOKUP($A28,'Institution Evaluation'!$A$56:$F$346,6,0)&amp;""</f>
        <v/>
      </c>
      <c r="I28" s="3"/>
      <c r="J28" s="3"/>
    </row>
    <row r="29" spans="1:10" s="1" customFormat="1" ht="82.5" x14ac:dyDescent="0.2">
      <c r="A29" s="32" t="s">
        <v>230</v>
      </c>
      <c r="B29" s="41" t="str">
        <f>VLOOKUP($A29,Questions!$A$2:$X$333,2,0)</f>
        <v>Do you have a process and implemented procedures for managing your software supply chain (e.g., libraries, repositories, frameworks, etc.)</v>
      </c>
      <c r="C29" s="42" t="s">
        <v>24</v>
      </c>
      <c r="D29" s="72" t="s">
        <v>231</v>
      </c>
      <c r="E29" s="44" t="str">
        <f>IF($C$18="No",'Auto Responses'!$A$3,IF($C29="Yes",VLOOKUP($A29,Questions!$A$2:$X$333,17,0)&amp;"",IF($C29="No",VLOOKUP($A29,Questions!$A$2:$X$333,16,0)&amp;"",VLOOKUP($A29,Questions!$A$2:$X$333,15,0)&amp;"")))</f>
        <v>Provide supporting documentation of your processes.</v>
      </c>
      <c r="F29" s="45" t="str">
        <f>VLOOKUP($A29,'Institution Evaluation'!$A$56:$F$346,6,0)&amp;""</f>
        <v/>
      </c>
      <c r="I29" s="3"/>
      <c r="J29" s="3"/>
    </row>
    <row r="30" spans="1:10" s="1" customFormat="1" ht="55" x14ac:dyDescent="0.2">
      <c r="A30" s="32" t="s">
        <v>232</v>
      </c>
      <c r="B30" s="41" t="str">
        <f>VLOOKUP($A30,Questions!$A$2:$X$333,2,0)</f>
        <v>Have your developers been trained in secure coding techniques?</v>
      </c>
      <c r="C30" s="42" t="s">
        <v>24</v>
      </c>
      <c r="D30" s="72" t="s">
        <v>233</v>
      </c>
      <c r="E30" s="44" t="str">
        <f>IF($C$18="No",'Auto Responses'!$A$3,IF($C30="Yes",VLOOKUP($A30,Questions!$A$2:$X$333,17,0)&amp;"",IF($C30="No",VLOOKUP($A30,Questions!$A$2:$X$333,16,0)&amp;"",VLOOKUP($A30,Questions!$A$2:$X$333,15,0)&amp;"")))</f>
        <v>Summarize your secure coding training.</v>
      </c>
      <c r="F30" s="45" t="str">
        <f>VLOOKUP($A30,'Institution Evaluation'!$A$56:$F$346,6,0)&amp;""</f>
        <v/>
      </c>
      <c r="I30" s="3"/>
      <c r="J30" s="3"/>
    </row>
    <row r="31" spans="1:10" s="1" customFormat="1" ht="68.75" x14ac:dyDescent="0.2">
      <c r="A31" s="32" t="s">
        <v>234</v>
      </c>
      <c r="B31" s="41" t="str">
        <f>VLOOKUP($A31,Questions!$A$2:$X$333,2,0)</f>
        <v>Was your application developed using secure coding techniques?</v>
      </c>
      <c r="C31" s="42" t="s">
        <v>24</v>
      </c>
      <c r="D31" s="43" t="s">
        <v>235</v>
      </c>
      <c r="E31" s="44" t="str">
        <f>IF($C$18="No",'Auto Responses'!$A$3,IF($C31="Yes",VLOOKUP($A31,Questions!$A$2:$X$333,17,0)&amp;"",IF($C31="No",VLOOKUP($A31,Questions!$A$2:$X$333,16,0)&amp;"",VLOOKUP($A31,Questions!$A$2:$X$333,15,0)&amp;"")))</f>
        <v>Summarize your secure coding practices.</v>
      </c>
      <c r="F31" s="45" t="str">
        <f>VLOOKUP($A31,'Institution Evaluation'!$A$56:$F$346,6,0)&amp;""</f>
        <v/>
      </c>
      <c r="I31" s="3"/>
      <c r="J31" s="3"/>
    </row>
    <row r="32" spans="1:10" s="1" customFormat="1" ht="41.25" x14ac:dyDescent="0.2">
      <c r="A32" s="32" t="s">
        <v>236</v>
      </c>
      <c r="B32" s="41" t="str">
        <f>VLOOKUP($A32,Questions!$A$2:$X$333,2,0)</f>
        <v>If mobile, is the application available from a trusted source (e.g., App Store, Google Play Store)?</v>
      </c>
      <c r="C32" s="42" t="s">
        <v>190</v>
      </c>
      <c r="D32" s="43" t="s">
        <v>237</v>
      </c>
      <c r="E32" s="44" t="str">
        <f>IF($C$18="No",'Auto Responses'!$A$3,IF($C32="Yes",VLOOKUP($A32,Questions!$A$2:$X$333,17,0)&amp;"",IF($C32="No",VLOOKUP($A32,Questions!$A$2:$X$333,16,0)&amp;"",IF($C32="N/A",VLOOKUP($A32,Questions!$A$2:$X$333,18,0)&amp;"",VLOOKUP($A32,Questions!$A$2:$X$333,15,0)&amp;""))))</f>
        <v>Please explain why this does not apply to your product or service.</v>
      </c>
      <c r="F32" s="45" t="str">
        <f>VLOOKUP($A32,'Institution Evaluation'!$A$56:$F$346,6,0)&amp;""</f>
        <v/>
      </c>
      <c r="I32" s="3"/>
      <c r="J32" s="3"/>
    </row>
    <row r="33" spans="1:10" s="1" customFormat="1" ht="96.25" x14ac:dyDescent="0.2">
      <c r="A33" s="32" t="s">
        <v>238</v>
      </c>
      <c r="B33" s="41" t="str">
        <f>VLOOKUP($A33,Questions!$A$2:$X$333,2,0)</f>
        <v>Do you have a fully implemented policy or procedure that details how your employees obtain administrator access to institutional instance of the application?</v>
      </c>
      <c r="C33" s="42" t="s">
        <v>24</v>
      </c>
      <c r="D33" s="43" t="s">
        <v>239</v>
      </c>
      <c r="E33" s="44" t="str">
        <f>IF($C$18="No",'Auto Responses'!$A$3,IF($C33="Yes",VLOOKUP($A33,Questions!$A$2:$X$333,17,0)&amp;"",IF($C33="No",VLOOKUP($A33,Questions!$A$2:$X$333,16,0)&amp;"",VLOOKUP($A33,Questions!$A$2:$X$333,15,0)&amp;"")))</f>
        <v>Describe or provide a reference that details how administrator access is handled (e.g., provisioning, principle of least privilege, deprovisioning, etc.).</v>
      </c>
      <c r="F33" s="45" t="str">
        <f>VLOOKUP($A33,'Institution Evaluation'!$A$56:$F$346,6,0)&amp;""</f>
        <v/>
      </c>
      <c r="G33" s="46" t="s">
        <v>31</v>
      </c>
      <c r="I33" s="3"/>
      <c r="J33" s="3"/>
    </row>
    <row r="34" spans="1:10" s="1" customFormat="1" ht="37.35" customHeight="1" x14ac:dyDescent="0.2">
      <c r="A34" s="28" t="str">
        <f>VLOOKUP(LEFT($A35,4),'Auto Responses'!$N$4:$O$38,2,0)&amp;""</f>
        <v xml:space="preserve"> Datacenter</v>
      </c>
      <c r="B34" s="38"/>
      <c r="C34" s="16" t="s">
        <v>19</v>
      </c>
      <c r="D34" s="16" t="s">
        <v>20</v>
      </c>
      <c r="E34" s="39" t="s">
        <v>21</v>
      </c>
      <c r="F34" s="47" t="s">
        <v>22</v>
      </c>
      <c r="I34" s="3"/>
      <c r="J34" s="3"/>
    </row>
    <row r="35" spans="1:10" s="1" customFormat="1" ht="83.95" customHeight="1" x14ac:dyDescent="0.2">
      <c r="A35" s="32" t="s">
        <v>240</v>
      </c>
      <c r="B35" s="41" t="str">
        <f>VLOOKUP($A35,Questions!$A$2:$X$333,2,0)</f>
        <v>Select your hosting option.</v>
      </c>
      <c r="C35" s="73" t="s">
        <v>2088</v>
      </c>
      <c r="D35" s="43" t="s">
        <v>2143</v>
      </c>
      <c r="E35" s="44" t="str">
        <f>IF(OR($C35="",$C35="Other"),VLOOKUP($A35,Questions!$A$2:$X$333,15,0),"")&amp;""</f>
        <v/>
      </c>
      <c r="F35" s="45" t="str">
        <f>VLOOKUP($A35,'Institution Evaluation'!$A$56:$F$346,6,0)&amp;""</f>
        <v/>
      </c>
      <c r="I35" s="3"/>
      <c r="J35" s="3"/>
    </row>
    <row r="36" spans="1:10" s="1" customFormat="1" ht="53.2" customHeight="1" x14ac:dyDescent="0.2">
      <c r="A36" s="32" t="s">
        <v>241</v>
      </c>
      <c r="B36" s="41" t="str">
        <f>VLOOKUP($A36,Questions!$A$2:$X$333,2,0)</f>
        <v>Is a SOC 2 Type 2 report available for the hosting environment?</v>
      </c>
      <c r="C36" s="42" t="s">
        <v>24</v>
      </c>
      <c r="D36" s="43" t="s">
        <v>2144</v>
      </c>
      <c r="E36" s="44" t="str">
        <f>IF($C$35="","",IF(OR($C$35='Auto Responses'!$J$20,$C$35='Auto Responses'!$J$21,$C$35='Auto Responses'!$J$22),'Auto Responses'!$A$26,IF($C36="Yes",VLOOKUP($A36,Questions!$A$2:$X$333,17,0)&amp;"",IF($C36="No",VLOOKUP($A36,Questions!$A$2:$X$333,16,0)&amp;"",VLOOKUP($A36,Questions!$A$2:$X$333,15,0)&amp;""))))</f>
        <v>Obtain the report if possible and add it to your submission.</v>
      </c>
      <c r="F36" s="45" t="str">
        <f>VLOOKUP($A36,'Institution Evaluation'!$A$56:$F$346,6,0)&amp;""</f>
        <v/>
      </c>
      <c r="I36" s="3"/>
      <c r="J36" s="3"/>
    </row>
    <row r="37" spans="1:10" s="1" customFormat="1" ht="58.75" customHeight="1" x14ac:dyDescent="0.2">
      <c r="A37" s="32" t="s">
        <v>242</v>
      </c>
      <c r="B37" s="41" t="str">
        <f>VLOOKUP($A37,Questions!$A$2:$X$333,2,0)</f>
        <v>Are you generally able to accommodate storing each institution's data within its geographic region?</v>
      </c>
      <c r="C37" s="42" t="s">
        <v>37</v>
      </c>
      <c r="D37" s="43" t="s">
        <v>2151</v>
      </c>
      <c r="E37" s="44" t="str">
        <f>IF($C$35="","",IF($C37="Yes",VLOOKUP($A37,Questions!$A$2:$X$333,17,0)&amp;"",IF($C37="No",VLOOKUP($A37,Questions!$A$2:$X$333,16,0)&amp;"",VLOOKUP($A37,Questions!$A$2:$X$333,15,0)&amp;"")))</f>
        <v>Under what circumstances would institutional data leave a designated region or regions?</v>
      </c>
      <c r="F37" s="45" t="str">
        <f>VLOOKUP($A37,'Institution Evaluation'!$A$56:$F$346,6,0)&amp;""</f>
        <v/>
      </c>
      <c r="I37" s="3"/>
      <c r="J37" s="3"/>
    </row>
    <row r="38" spans="1:10" s="1" customFormat="1" ht="53.2" customHeight="1" x14ac:dyDescent="0.2">
      <c r="A38" s="32" t="s">
        <v>243</v>
      </c>
      <c r="B38" s="41" t="str">
        <f>VLOOKUP($A38,Questions!$A$2:$X$333,2,0)</f>
        <v>Are the data centers staffed 24 hours a day, seven days a week (i.e., 24 x 7 x 365)?</v>
      </c>
      <c r="C38" s="42" t="s">
        <v>24</v>
      </c>
      <c r="D38" s="43" t="s">
        <v>244</v>
      </c>
      <c r="E38" s="44" t="str">
        <f>IF($C$35="","",IF(OR($C$35='Auto Responses'!$J$20,$C$35='Auto Responses'!$J$21,$C$35='Auto Responses'!$J$22),'Auto Responses'!$A$26,IF($C38="Yes",VLOOKUP($A38,Questions!$A$2:$X$333,17,0)&amp;"",IF($C38="No",VLOOKUP($A38,Questions!$A$2:$X$333,16,0)&amp;"",VLOOKUP($A38,Questions!$A$2:$X$333,15,0)&amp;""))))</f>
        <v>Describe the on-site staff capabilities.</v>
      </c>
      <c r="F38" s="45" t="str">
        <f>VLOOKUP($A38,'Institution Evaluation'!$A$56:$F$346,6,0)&amp;""</f>
        <v/>
      </c>
      <c r="I38" s="3"/>
      <c r="J38" s="3"/>
    </row>
    <row r="39" spans="1:10" s="1" customFormat="1" ht="55.5" customHeight="1" x14ac:dyDescent="0.2">
      <c r="A39" s="32" t="s">
        <v>245</v>
      </c>
      <c r="B39" s="41" t="str">
        <f>VLOOKUP($A39,Questions!$A$2:$X$333,2,0)</f>
        <v>Are your servers separated from other companies via a physical barrier, such as a cage or hard walls?</v>
      </c>
      <c r="C39" s="42" t="s">
        <v>190</v>
      </c>
      <c r="D39" s="43" t="s">
        <v>246</v>
      </c>
      <c r="E39" s="44" t="str">
        <f>IF($C$35="","",IF(OR($C$35='Auto Responses'!$J$17,$C$35='Auto Responses'!$J$19,$C$35='Auto Responses'!$J$20,$C$35='Auto Responses'!$J$21,$C$35='Auto Responses'!$J$22),'Auto Responses'!$A$26,IF($C39="Yes",VLOOKUP($A39,Questions!$A$2:$X$333,17,0)&amp;"",IF($C39="No",VLOOKUP($A39,Questions!$A$2:$X$333,16,0)&amp;"",VLOOKUP($A39,Questions!$A$2:$X$333,15,0)&amp;""))))</f>
        <v/>
      </c>
      <c r="F39" s="45" t="str">
        <f>VLOOKUP($A39,'Institution Evaluation'!$A$56:$F$346,6,0)&amp;""</f>
        <v/>
      </c>
      <c r="I39" s="3"/>
      <c r="J39" s="3"/>
    </row>
    <row r="40" spans="1:10" s="1" customFormat="1" ht="56.3" customHeight="1" x14ac:dyDescent="0.2">
      <c r="A40" s="32" t="s">
        <v>247</v>
      </c>
      <c r="B40" s="41" t="str">
        <f>VLOOKUP($A40,Questions!$A$2:$X$333,2,0)</f>
        <v>Does a physical barrier fully enclose the physical space, preventing unauthorized physical contact with any of your devices?*</v>
      </c>
      <c r="C40" s="42" t="s">
        <v>24</v>
      </c>
      <c r="D40" s="43" t="s">
        <v>248</v>
      </c>
      <c r="E40" s="44" t="str">
        <f>IF($C$35="","",IF(OR($C$35='Auto Responses'!$J$19,$C$35='Auto Responses'!$J$20,$C$35='Auto Responses'!$J$21,$C$35='Auto Responses'!$J$22),'Auto Responses'!$A$26,IF($C40="Yes",VLOOKUP($A40,Questions!$A$2:$X$333,17,0)&amp;"",IF($C40="No",VLOOKUP($A40,Questions!$A$2:$X$333,16,0)&amp;"",VLOOKUP($A40,Questions!$A$2:$X$333,15,0)&amp;""))))</f>
        <v/>
      </c>
      <c r="F40" s="45" t="str">
        <f>VLOOKUP($A40,'Institution Evaluation'!$A$56:$F$346,6,0)&amp;""</f>
        <v/>
      </c>
      <c r="I40" s="3"/>
      <c r="J40" s="3"/>
    </row>
    <row r="41" spans="1:10" s="1" customFormat="1" ht="48.8" customHeight="1" x14ac:dyDescent="0.2">
      <c r="A41" s="32" t="s">
        <v>249</v>
      </c>
      <c r="B41" s="41" t="str">
        <f>VLOOKUP($A41,Questions!$A$2:$X$333,2,0)</f>
        <v>Are your primary and secondary data centers geographically diverse?</v>
      </c>
      <c r="C41" s="42" t="s">
        <v>24</v>
      </c>
      <c r="D41" s="43" t="s">
        <v>250</v>
      </c>
      <c r="E41" s="44" t="str">
        <f>IF($C$35="","",IF($C41="Yes",VLOOKUP($A41,Questions!$A$2:$X$333,17,0)&amp;"",IF($C41="No",VLOOKUP($A41,Questions!$A$2:$X$333,16,0)&amp;"",VLOOKUP($A41,Questions!$A$2:$X$333,15,0)&amp;"")))</f>
        <v>State your primary and secondary data center locations. For cloud infrastructures, state the primary and secondary zones.</v>
      </c>
      <c r="F41" s="45" t="str">
        <f>VLOOKUP($A41,'Institution Evaluation'!$A$56:$F$346,6,0)&amp;""</f>
        <v/>
      </c>
      <c r="I41" s="3"/>
      <c r="J41" s="3"/>
    </row>
    <row r="42" spans="1:10" s="1" customFormat="1" ht="47.95" customHeight="1" x14ac:dyDescent="0.2">
      <c r="A42" s="32" t="s">
        <v>251</v>
      </c>
      <c r="B42" s="41" t="str">
        <f>VLOOKUP($A42,Questions!$A$2:$X$333,2,0)</f>
        <v>Is the service hosted in a high-availability environment?</v>
      </c>
      <c r="C42" s="42" t="s">
        <v>24</v>
      </c>
      <c r="D42" s="43" t="s">
        <v>252</v>
      </c>
      <c r="E42" s="44" t="str">
        <f>IF($C$35="","",IF($C42="Yes",VLOOKUP($A42,Questions!$A$2:$X$333,17,0)&amp;"",IF($C42="No",VLOOKUP($A42,Questions!$A$2:$X$333,16,0)&amp;"",VLOOKUP($A42,Questions!$A$2:$X$333,15,0)&amp;"")))</f>
        <v>Provide a summary to support your response selection.</v>
      </c>
      <c r="F42" s="45" t="str">
        <f>VLOOKUP($A42,'Institution Evaluation'!$A$56:$F$346,6,0)&amp;""</f>
        <v/>
      </c>
      <c r="I42" s="3"/>
      <c r="J42" s="3"/>
    </row>
    <row r="43" spans="1:10" s="1" customFormat="1" ht="55.5" customHeight="1" x14ac:dyDescent="0.2">
      <c r="A43" s="32" t="s">
        <v>253</v>
      </c>
      <c r="B43" s="41" t="str">
        <f>VLOOKUP($A43,Questions!$A$2:$X$333,2,0)</f>
        <v>Is redundant power available for all data centers where institutional data will reside?</v>
      </c>
      <c r="C43" s="42" t="s">
        <v>24</v>
      </c>
      <c r="D43" s="43" t="s">
        <v>254</v>
      </c>
      <c r="E43" s="44" t="str">
        <f>IF($C$35="","",IF(OR($C$35='Auto Responses'!$J$20,$C$35='Auto Responses'!$J$21,$C$35='Auto Responses'!$J$22),'Auto Responses'!$A$26,IF($C43="Yes",VLOOKUP($A43,Questions!$A$2:$X$333,17,0)&amp;"",IF($C43="No",VLOOKUP($A43,Questions!$A$2:$X$333,16,0)&amp;"",VLOOKUP($A43,Questions!$A$2:$X$333,15,0)&amp;""))))</f>
        <v>Provide a detailed description of the implemented strategy (i.e.,batteries, generator).</v>
      </c>
      <c r="F43" s="45" t="str">
        <f>VLOOKUP($A43,'Institution Evaluation'!$A$56:$F$346,6,0)&amp;""</f>
        <v/>
      </c>
      <c r="I43" s="3"/>
      <c r="J43" s="3"/>
    </row>
    <row r="44" spans="1:10" s="1" customFormat="1" ht="56.3" customHeight="1" x14ac:dyDescent="0.2">
      <c r="A44" s="32" t="s">
        <v>255</v>
      </c>
      <c r="B44" s="41" t="str">
        <f>VLOOKUP($A44,Questions!$A$2:$X$333,2,0)</f>
        <v>Are redundant power strategies tested?*</v>
      </c>
      <c r="C44" s="42" t="s">
        <v>190</v>
      </c>
      <c r="D44" s="43" t="s">
        <v>256</v>
      </c>
      <c r="E44" s="44" t="str">
        <f>IF($C$35="","",IF(OR($C$35='Auto Responses'!$J$20,$C$35='Auto Responses'!$J$21,$C$35='Auto Responses'!$J$22),'Auto Responses'!$A$26,IF($C44="Yes",VLOOKUP($A44,Questions!$A$2:$X$333,17,0)&amp;"",IF($C44="No",VLOOKUP($A44,Questions!$A$2:$X$333,16,0)&amp;"",VLOOKUP($A44,Questions!$A$2:$X$333,15,0)&amp;""))))</f>
        <v/>
      </c>
      <c r="F44" s="45" t="str">
        <f>VLOOKUP($A44,'Institution Evaluation'!$A$56:$F$346,6,0)&amp;""</f>
        <v/>
      </c>
      <c r="I44" s="3"/>
      <c r="J44" s="3"/>
    </row>
    <row r="45" spans="1:10" s="1" customFormat="1" ht="60.05" customHeight="1" x14ac:dyDescent="0.2">
      <c r="A45" s="32" t="s">
        <v>257</v>
      </c>
      <c r="B45" s="41" t="str">
        <f>VLOOKUP($A45,Questions!$A$2:$X$333,2,0)</f>
        <v>Does the center where the data will reside have cooling and fire-suppression systems that are active and regularly tested?</v>
      </c>
      <c r="C45" s="42"/>
      <c r="D45" s="43"/>
      <c r="E45" s="44" t="str">
        <f>IF($C$35="","",IF(OR($C$35='Auto Responses'!$J$19,$C$35='Auto Responses'!$J$20,$C$35='Auto Responses'!$J$21,$C$35='Auto Responses'!$J$22,$C$35='Auto Responses'!$J$23),'Auto Responses'!$A$26,IF($C45="Yes",VLOOKUP($A45,Questions!$A$2:$X$333,17,0)&amp;"",IF($C45="No",VLOOKUP($A45,Questions!$A$2:$X$333,16,0)&amp;"",VLOOKUP($A45,Questions!$A$2:$X$333,15,0)&amp;""))))</f>
        <v>Based on the response to DCTR-01, this question does not apply to this product or service.</v>
      </c>
      <c r="F45" s="45" t="str">
        <f>VLOOKUP($A45,'Institution Evaluation'!$A$56:$F$346,6,0)&amp;""</f>
        <v/>
      </c>
      <c r="I45" s="3"/>
      <c r="J45" s="3"/>
    </row>
    <row r="46" spans="1:10" s="1" customFormat="1" ht="55.5" customHeight="1" x14ac:dyDescent="0.2">
      <c r="A46" s="32" t="s">
        <v>258</v>
      </c>
      <c r="B46" s="41" t="str">
        <f>VLOOKUP($A46,Questions!$A$2:$X$333,2,0)</f>
        <v>Do you have Internet Service Provider (ISP) redundancy?</v>
      </c>
      <c r="C46" s="42" t="s">
        <v>190</v>
      </c>
      <c r="D46" s="43" t="s">
        <v>259</v>
      </c>
      <c r="E46" s="44" t="str">
        <f>IF($C$35="","",IF(OR($C$35='Auto Responses'!$J$20,$C$35='Auto Responses'!$J$21,$C$35='Auto Responses'!$J$22),'Auto Responses'!$A$26,IF($C46="Yes",VLOOKUP($A46,Questions!$A$2:$X$333,17,0)&amp;"",IF($C46="No",VLOOKUP($A46,Questions!$A$2:$X$333,16,0)&amp;"",VLOOKUP($A46,Questions!$A$2:$X$333,15,0)&amp;""))))</f>
        <v>State the ISP provider(s) in addition to the number of ISPs that provide connectivity.</v>
      </c>
      <c r="F46" s="45" t="str">
        <f>VLOOKUP($A46,'Institution Evaluation'!$A$56:$F$346,6,0)&amp;""</f>
        <v/>
      </c>
      <c r="I46" s="3"/>
      <c r="J46" s="3"/>
    </row>
    <row r="47" spans="1:10" s="1" customFormat="1" ht="56.3" customHeight="1" x14ac:dyDescent="0.2">
      <c r="A47" s="32" t="s">
        <v>260</v>
      </c>
      <c r="B47" s="41" t="str">
        <f>VLOOKUP($A47,Questions!$A$2:$X$333,2,0)</f>
        <v>Does every data center where the institution's data will reside have multiple telephone company or network provider entrances to the facility?</v>
      </c>
      <c r="C47" s="42" t="s">
        <v>190</v>
      </c>
      <c r="D47" s="43" t="s">
        <v>261</v>
      </c>
      <c r="E47" s="44" t="str">
        <f>IF($C$35="","",IF(OR($C$35='Auto Responses'!$J$20,$C$35='Auto Responses'!$J$21,$C$35='Auto Responses'!$J$22),'Auto Responses'!$A$26,IF($C47="Yes",VLOOKUP($A47,Questions!$A$2:$X$333,17,0)&amp;"",IF($C47="No",VLOOKUP($A47,Questions!$A$2:$X$333,16,0)&amp;"",VLOOKUP($A47,Questions!$A$2:$X$333,15,0)&amp;""))))</f>
        <v/>
      </c>
      <c r="F47" s="45" t="str">
        <f>VLOOKUP($A47,'Institution Evaluation'!$A$56:$F$346,6,0)&amp;""</f>
        <v/>
      </c>
      <c r="I47" s="3"/>
      <c r="J47" s="3"/>
    </row>
    <row r="48" spans="1:10" s="1" customFormat="1" ht="49.75" customHeight="1" x14ac:dyDescent="0.2">
      <c r="A48" s="32" t="s">
        <v>262</v>
      </c>
      <c r="B48" s="41" t="str">
        <f>VLOOKUP($A48,Questions!$A$2:$X$333,2,0)</f>
        <v>Do you require multifactor authentication for all administrative accounts in your environment?</v>
      </c>
      <c r="C48" s="42" t="s">
        <v>24</v>
      </c>
      <c r="D48" s="43" t="s">
        <v>263</v>
      </c>
      <c r="E48" s="44" t="str">
        <f>IF($C$35="","",IF($C48="Yes",VLOOKUP($A48,Questions!$A$2:$X$333,17,0)&amp;"",IF($C48="No",VLOOKUP($A48,Questions!$A$2:$X$333,16,0)&amp;"",VLOOKUP($A48,Questions!$A$2:$X$333,15,0)&amp;"")))</f>
        <v>State which model of MFA you are using.</v>
      </c>
      <c r="F48" s="45" t="str">
        <f>VLOOKUP($A48,'Institution Evaluation'!$A$56:$F$346,6,0)&amp;""</f>
        <v/>
      </c>
      <c r="I48" s="3"/>
      <c r="J48" s="3"/>
    </row>
    <row r="49" spans="1:10" s="1" customFormat="1" ht="54" customHeight="1" x14ac:dyDescent="0.2">
      <c r="A49" s="32" t="s">
        <v>264</v>
      </c>
      <c r="B49" s="41" t="str">
        <f>VLOOKUP($A49,Questions!$A$2:$X$333,2,0)</f>
        <v>Are you using your cloud provider's available hardening tools or pre-hardened images?</v>
      </c>
      <c r="C49" s="42" t="s">
        <v>24</v>
      </c>
      <c r="D49" s="43" t="s">
        <v>265</v>
      </c>
      <c r="E49" s="44" t="str">
        <f>IF($C$35="","",IF(OR($C$35='Auto Responses'!$J$17,$C$35='Auto Responses'!$J$18),'Auto Responses'!$A$26,IF($C49="Yes",VLOOKUP($A49,Questions!$A$2:$X$333,17,0)&amp;"",IF($C49="No",VLOOKUP($A49,Questions!$A$2:$X$333,16,0)&amp;"",VLOOKUP($A49,Questions!$A$2:$X$333,15,0)&amp;""))))</f>
        <v/>
      </c>
      <c r="F49" s="45" t="str">
        <f>VLOOKUP($A49,'Institution Evaluation'!$A$56:$F$346,6,0)&amp;""</f>
        <v/>
      </c>
      <c r="I49" s="3"/>
      <c r="J49" s="3"/>
    </row>
    <row r="50" spans="1:10" s="1" customFormat="1" ht="52.55" customHeight="1" x14ac:dyDescent="0.2">
      <c r="A50" s="32" t="s">
        <v>266</v>
      </c>
      <c r="B50" s="41" t="str">
        <f>VLOOKUP($A50,Questions!$A$2:$X$333,2,0)</f>
        <v>Does your cloud solution provider have access to your encryption keys?</v>
      </c>
      <c r="C50" s="42" t="s">
        <v>37</v>
      </c>
      <c r="D50" s="43" t="s">
        <v>267</v>
      </c>
      <c r="E50" s="44" t="str">
        <f>IF($C$35="","",IF(OR($C$35='Auto Responses'!$J$17,$C$35='Auto Responses'!$J$18),'Auto Responses'!$A$26,IF($C50="Yes",VLOOKUP($A50,Questions!$A$2:$X$333,17,0)&amp;"",IF($C50="No",VLOOKUP($A50,Questions!$A$2:$X$333,16,0)&amp;"",VLOOKUP($A50,Questions!$A$2:$X$333,15,0)&amp;""))))</f>
        <v>Describe your key management practices.</v>
      </c>
      <c r="F50" s="45" t="str">
        <f>VLOOKUP($A50,'Institution Evaluation'!$A$56:$F$346,6,0)&amp;""</f>
        <v/>
      </c>
      <c r="I50" s="3"/>
      <c r="J50" s="3"/>
    </row>
    <row r="51" spans="1:10" s="1" customFormat="1" ht="37.35" customHeight="1" x14ac:dyDescent="0.2">
      <c r="A51" s="28" t="str">
        <f>VLOOKUP(LEFT($A52,4),'Auto Responses'!$N$4:$O$38,2,0)&amp;""</f>
        <v xml:space="preserve"> Firewalls, IDS, IPS, and Networking</v>
      </c>
      <c r="B51" s="38"/>
      <c r="C51" s="16" t="s">
        <v>19</v>
      </c>
      <c r="D51" s="16" t="s">
        <v>20</v>
      </c>
      <c r="E51" s="39" t="s">
        <v>21</v>
      </c>
      <c r="F51" s="47" t="s">
        <v>22</v>
      </c>
      <c r="I51" s="3"/>
      <c r="J51" s="3"/>
    </row>
    <row r="52" spans="1:10" s="1" customFormat="1" ht="38.299999999999997" customHeight="1" x14ac:dyDescent="0.2">
      <c r="A52" s="32" t="s">
        <v>268</v>
      </c>
      <c r="B52" s="41" t="str">
        <f>VLOOKUP($A52,Questions!$A$2:$X$333,2,0)</f>
        <v>Are you utilizing a stateful packet inspection (SPI) firewall?*</v>
      </c>
      <c r="C52" s="42" t="s">
        <v>24</v>
      </c>
      <c r="D52" s="43"/>
      <c r="E52" s="44" t="str">
        <f>IF($C$18="No",'Auto Responses'!$A$3,IF($C52="Yes",VLOOKUP($A52,Questions!$A$2:$X$333,17,0)&amp;"",IF($C52="No",VLOOKUP($A52,Questions!$A$2:$X$333,16,0)&amp;"",VLOOKUP($A52,Questions!$A$2:$X$333,15,0)&amp;"")))</f>
        <v>Describe the currently implemented SPI firewall.</v>
      </c>
      <c r="F52" s="45" t="str">
        <f>VLOOKUP($A52,'Institution Evaluation'!$A$56:$F$346,6,0)&amp;""</f>
        <v/>
      </c>
      <c r="I52" s="3"/>
      <c r="J52" s="3"/>
    </row>
    <row r="53" spans="1:10" s="1" customFormat="1" ht="38.299999999999997" customHeight="1" x14ac:dyDescent="0.2">
      <c r="A53" s="32" t="s">
        <v>269</v>
      </c>
      <c r="B53" s="41" t="str">
        <f>VLOOKUP($A53,Questions!$A$2:$X$333,2,0)</f>
        <v>Do you have a documented policy for firewall change requests?*</v>
      </c>
      <c r="C53" s="42" t="s">
        <v>24</v>
      </c>
      <c r="D53" s="43" t="s">
        <v>270</v>
      </c>
      <c r="E53" s="44" t="str">
        <f>IF($C$18="No",'Auto Responses'!$A$3,IF($C53="Yes",VLOOKUP($A53,Questions!$A$2:$X$333,17,0)&amp;"",IF($C53="No",VLOOKUP($A53,Questions!$A$2:$X$333,16,0)&amp;"",VLOOKUP($A53,Questions!$A$2:$X$333,15,0)&amp;"")))</f>
        <v>Describe your documented firewall change request policy.</v>
      </c>
      <c r="F53" s="45" t="str">
        <f>VLOOKUP($A53,'Institution Evaluation'!$A$56:$F$346,6,0)&amp;""</f>
        <v/>
      </c>
      <c r="I53" s="3"/>
      <c r="J53" s="3"/>
    </row>
    <row r="54" spans="1:10" s="1" customFormat="1" ht="38.299999999999997" customHeight="1" x14ac:dyDescent="0.2">
      <c r="A54" s="32" t="s">
        <v>271</v>
      </c>
      <c r="B54" s="41" t="str">
        <f>VLOOKUP($A54,Questions!$A$2:$X$333,2,0)</f>
        <v>Have you implemented an intrusion detection system (network-based)?*</v>
      </c>
      <c r="C54" s="42" t="s">
        <v>24</v>
      </c>
      <c r="D54" s="43" t="s">
        <v>272</v>
      </c>
      <c r="E54" s="44" t="str">
        <f>IF($C$18="No",'Auto Responses'!$A$3,IF($C54="Yes",VLOOKUP($A54,Questions!$A$2:$X$333,17,0)&amp;"",IF($C54="No",VLOOKUP($A54,Questions!$A$2:$X$333,16,0)&amp;"",VLOOKUP($A54,Questions!$A$2:$X$333,15,0)&amp;"")))</f>
        <v>Describe the currently implemented IDS.</v>
      </c>
      <c r="F54" s="45" t="str">
        <f>VLOOKUP($A54,'Institution Evaluation'!$A$56:$F$346,6,0)&amp;""</f>
        <v/>
      </c>
      <c r="I54" s="3"/>
      <c r="J54" s="3"/>
    </row>
    <row r="55" spans="1:10" s="1" customFormat="1" ht="38.299999999999997" customHeight="1" x14ac:dyDescent="0.2">
      <c r="A55" s="32" t="s">
        <v>273</v>
      </c>
      <c r="B55" s="41" t="str">
        <f>VLOOKUP($A55,Questions!$A$2:$X$333,2,0)</f>
        <v>Do you employ host-based intrusion detection?*</v>
      </c>
      <c r="C55" s="42" t="s">
        <v>24</v>
      </c>
      <c r="D55" s="43" t="s">
        <v>274</v>
      </c>
      <c r="E55" s="44" t="str">
        <f>IF($C$18="No",'Auto Responses'!$A$3,IF($C55="Yes",VLOOKUP($A55,Questions!$A$2:$X$333,17,0)&amp;"",IF($C55="No",VLOOKUP($A55,Questions!$A$2:$X$333,16,0)&amp;"",IF($C55="N/A",VLOOKUP($A55,Questions!$A$2:$X$333,18,0)&amp;"",VLOOKUP($A55,Questions!$A$2:$X$333,15,0)&amp;""))))</f>
        <v>Describe the currently implemented host-based IDS solution(s).</v>
      </c>
      <c r="F55" s="45" t="str">
        <f>VLOOKUP($A55,'Institution Evaluation'!$A$56:$F$346,6,0)&amp;""</f>
        <v/>
      </c>
      <c r="I55" s="3"/>
      <c r="J55" s="3"/>
    </row>
    <row r="56" spans="1:10" s="1" customFormat="1" ht="38.299999999999997" customHeight="1" x14ac:dyDescent="0.2">
      <c r="A56" s="32" t="s">
        <v>275</v>
      </c>
      <c r="B56" s="41" t="str">
        <f>VLOOKUP($A56,Questions!$A$2:$X$333,2,0)</f>
        <v>Are audit logs available for all changes to the network, firewall, IDS, and IPS systems?*</v>
      </c>
      <c r="C56" s="42" t="s">
        <v>24</v>
      </c>
      <c r="D56" s="43" t="s">
        <v>276</v>
      </c>
      <c r="E56" s="44" t="str">
        <f>IF($C$18="No",'Auto Responses'!$A$3,IF($C56="Yes",VLOOKUP($A56,Questions!$A$2:$X$333,17,0)&amp;"",IF($C56="No",VLOOKUP($A56,Questions!$A$2:$X$333,16,0)&amp;"",VLOOKUP($A56,Questions!$A$2:$X$333,15,0)&amp;"")))</f>
        <v>Describe your current network systems logging strategy.</v>
      </c>
      <c r="F56" s="45" t="str">
        <f>VLOOKUP($A56,'Institution Evaluation'!$A$56:$F$346,6,0)&amp;""</f>
        <v/>
      </c>
      <c r="I56" s="3"/>
      <c r="J56" s="3"/>
    </row>
    <row r="57" spans="1:10" s="1" customFormat="1" ht="82.5" x14ac:dyDescent="0.2">
      <c r="A57" s="32" t="s">
        <v>277</v>
      </c>
      <c r="B57" s="41" t="str">
        <f>VLOOKUP($A57,Questions!$A$2:$X$333,2,0)</f>
        <v>Is authority for firewall change approval documented? Please list approver names or titles in Additional Info.</v>
      </c>
      <c r="C57" s="42" t="s">
        <v>24</v>
      </c>
      <c r="D57" s="43" t="s">
        <v>278</v>
      </c>
      <c r="E57" s="44" t="str">
        <f>IF($C$18="No",'Auto Responses'!$A$3,IF($C57="Yes",VLOOKUP($A57,Questions!$A$2:$X$333,17,0)&amp;"",IF($C57="No",VLOOKUP($A57,Questions!$A$2:$X$333,16,0)&amp;"",VLOOKUP($A57,Questions!$A$2:$X$333,15,0)&amp;"")))</f>
        <v>List approver names or titles.</v>
      </c>
      <c r="F57" s="45" t="str">
        <f>VLOOKUP($A57,'Institution Evaluation'!$A$56:$F$346,6,0)&amp;""</f>
        <v/>
      </c>
      <c r="I57" s="3"/>
      <c r="J57" s="3"/>
    </row>
    <row r="58" spans="1:10" s="1" customFormat="1" ht="38.299999999999997" customHeight="1" x14ac:dyDescent="0.2">
      <c r="A58" s="32" t="s">
        <v>279</v>
      </c>
      <c r="B58" s="41" t="str">
        <f>VLOOKUP($A58,Questions!$A$2:$X$333,2,0)</f>
        <v>Have you implemented an intrusion prevention system (network-based)?</v>
      </c>
      <c r="C58" s="42" t="s">
        <v>24</v>
      </c>
      <c r="D58" s="43" t="s">
        <v>280</v>
      </c>
      <c r="E58" s="44" t="str">
        <f>IF($C$18="No",'Auto Responses'!$A$3,IF($C58="Yes",VLOOKUP($A58,Questions!$A$2:$X$333,17,0)&amp;"",IF($C58="No",VLOOKUP($A58,Questions!$A$2:$X$333,16,0)&amp;"",VLOOKUP($A58,Questions!$A$2:$X$333,15,0)&amp;"")))</f>
        <v>Describe the currently implemented IPS.</v>
      </c>
      <c r="F58" s="45" t="str">
        <f>VLOOKUP($A58,'Institution Evaluation'!$A$56:$F$346,6,0)&amp;""</f>
        <v/>
      </c>
      <c r="I58" s="3"/>
      <c r="J58" s="3"/>
    </row>
    <row r="59" spans="1:10" s="1" customFormat="1" ht="38.299999999999997" customHeight="1" x14ac:dyDescent="0.2">
      <c r="A59" s="32" t="s">
        <v>281</v>
      </c>
      <c r="B59" s="41" t="str">
        <f>VLOOKUP($A59,Questions!$A$2:$X$333,2,0)</f>
        <v>Do you employ host-based intrusion prevention?</v>
      </c>
      <c r="C59" s="42" t="s">
        <v>24</v>
      </c>
      <c r="D59" s="43" t="s">
        <v>282</v>
      </c>
      <c r="E59" s="44" t="str">
        <f>IF($C$18="No",'Auto Responses'!$A$3,IF($C59="Yes",VLOOKUP($A59,Questions!$A$2:$X$333,17,0)&amp;"",IF($C59="No",VLOOKUP($A59,Questions!$A$2:$X$333,16,0)&amp;"",IF($C59="N/A",VLOOKUP($A59,Questions!$A$2:$X$333,18,0)&amp;"",VLOOKUP($A59,Questions!$A$2:$X$333,15,0)&amp;""))))</f>
        <v>Describe the currently implemented host-based IPS solution(s).</v>
      </c>
      <c r="F59" s="45" t="str">
        <f>VLOOKUP($A59,'Institution Evaluation'!$A$56:$F$346,6,0)&amp;""</f>
        <v/>
      </c>
      <c r="I59" s="3"/>
      <c r="J59" s="3"/>
    </row>
    <row r="60" spans="1:10" s="1" customFormat="1" ht="38.299999999999997" customHeight="1" x14ac:dyDescent="0.2">
      <c r="A60" s="32" t="s">
        <v>283</v>
      </c>
      <c r="B60" s="41" t="str">
        <f>VLOOKUP($A60,Questions!$A$2:$X$333,2,0)</f>
        <v>Are you employing any next-generation persistent threat (NGPT) monitoring?</v>
      </c>
      <c r="C60" s="42" t="s">
        <v>24</v>
      </c>
      <c r="D60" s="43" t="s">
        <v>284</v>
      </c>
      <c r="E60" s="44" t="str">
        <f>IF($C$18="No",'Auto Responses'!$A$3,IF($C60="Yes",VLOOKUP($A60,Questions!$A$2:$X$333,17,0)&amp;"",IF($C60="No",VLOOKUP($A60,Questions!$A$2:$X$333,16,0)&amp;"",VLOOKUP($A60,Questions!$A$2:$X$333,15,0)&amp;"")))</f>
        <v>Describe your NGPT monitoring strategy.</v>
      </c>
      <c r="F60" s="45" t="str">
        <f>VLOOKUP($A60,'Institution Evaluation'!$A$56:$F$346,6,0)&amp;""</f>
        <v/>
      </c>
      <c r="I60" s="3"/>
      <c r="J60" s="3"/>
    </row>
    <row r="61" spans="1:10" s="1" customFormat="1" ht="60.05" customHeight="1" x14ac:dyDescent="0.2">
      <c r="A61" s="32" t="s">
        <v>285</v>
      </c>
      <c r="B61" s="41" t="str">
        <f>VLOOKUP($A61,Questions!$A$2:$X$333,2,0)</f>
        <v>Is intrusion monitoring performed internally or by a third-party service?</v>
      </c>
      <c r="C61" s="308" t="s">
        <v>286</v>
      </c>
      <c r="D61" s="309"/>
      <c r="E61" s="44" t="str">
        <f>IF($C$18="No",'Auto Responses'!$A$3,IF($C61="Yes",VLOOKUP($A61,Questions!$A$2:$X$333,17,0)&amp;"",IF($C61="No",VLOOKUP($A61,Questions!$A$2:$X$333,16,0)&amp;"",VLOOKUP($A61,Questions!$A$2:$X$333,15,0)&amp;"")))</f>
        <v>In addition to stating your intrusion monitoring strategy, provide a brief summary of its implementation.</v>
      </c>
      <c r="F61" s="45" t="str">
        <f>VLOOKUP($A61,'Institution Evaluation'!$A$56:$F$346,6,0)&amp;""</f>
        <v/>
      </c>
      <c r="I61" s="3"/>
      <c r="J61" s="3"/>
    </row>
    <row r="62" spans="1:10" s="1" customFormat="1" ht="36" customHeight="1" x14ac:dyDescent="0.2">
      <c r="A62" s="32" t="s">
        <v>287</v>
      </c>
      <c r="B62" s="41" t="str">
        <f>VLOOKUP($A62,Questions!$A$2:$X$333,2,0)</f>
        <v>Do you monitor for intrusions on a 24 x 7 x 365 basis?</v>
      </c>
      <c r="C62" s="42" t="s">
        <v>24</v>
      </c>
      <c r="D62" s="43" t="s">
        <v>288</v>
      </c>
      <c r="E62" s="44" t="str">
        <f>IF($C$18="No",'Auto Responses'!$A$3,IF($C62="Yes",VLOOKUP($A62,Questions!$A$2:$X$333,17,0)&amp;"",IF($C62="No",VLOOKUP($A62,Questions!$A$2:$X$333,16,0)&amp;"",VLOOKUP($A62,Questions!$A$2:$X$333,15,0)&amp;"")))</f>
        <v>Provide a brief summary of this activity.</v>
      </c>
      <c r="F62" s="45" t="str">
        <f>VLOOKUP($A62,'Institution Evaluation'!$A$56:$F$346,6,0)&amp;""</f>
        <v/>
      </c>
      <c r="G62" s="46" t="s">
        <v>31</v>
      </c>
      <c r="I62" s="3"/>
      <c r="J62" s="3"/>
    </row>
    <row r="63" spans="1:10" s="1" customFormat="1" ht="37.35" customHeight="1" x14ac:dyDescent="0.2">
      <c r="A63" s="28" t="str">
        <f>VLOOKUP(LEFT($A64,4),'Auto Responses'!$N$4:$O$38,2,0)&amp;""</f>
        <v xml:space="preserve"> Incident Handling</v>
      </c>
      <c r="B63" s="38"/>
      <c r="C63" s="16" t="s">
        <v>19</v>
      </c>
      <c r="D63" s="16" t="s">
        <v>20</v>
      </c>
      <c r="E63" s="39" t="s">
        <v>21</v>
      </c>
      <c r="F63" s="47" t="s">
        <v>22</v>
      </c>
      <c r="I63" s="3"/>
      <c r="J63" s="3"/>
    </row>
    <row r="64" spans="1:10" s="1" customFormat="1" ht="27" customHeight="1" x14ac:dyDescent="0.2">
      <c r="A64" s="32" t="s">
        <v>289</v>
      </c>
      <c r="B64" s="41" t="str">
        <f>VLOOKUP($A64,Questions!$A$2:$X$333,2,0)</f>
        <v>Do you have a formal incident response plan?</v>
      </c>
      <c r="C64" s="42" t="s">
        <v>24</v>
      </c>
      <c r="D64" s="43" t="s">
        <v>290</v>
      </c>
      <c r="E64" s="44" t="str">
        <f>IF($C$18="No",'Auto Responses'!$A$3,IF($C64="Yes",VLOOKUP($A64,Questions!$A$2:$X$333,17,0)&amp;"",IF($C64="No",VLOOKUP($A64,Questions!$A$2:$X$333,16,0)&amp;"",VLOOKUP($A64,Questions!$A$2:$X$333,15,0)&amp;"")))</f>
        <v>Summarize or provide a link to your formal incident response plan.</v>
      </c>
      <c r="F64" s="45" t="str">
        <f>VLOOKUP($A64,'Institution Evaluation'!$A$56:$F$346,6,0)&amp;""</f>
        <v/>
      </c>
      <c r="I64" s="3"/>
      <c r="J64" s="3"/>
    </row>
    <row r="65" spans="1:12" s="1" customFormat="1" ht="40.75" customHeight="1" x14ac:dyDescent="0.2">
      <c r="A65" s="32" t="s">
        <v>291</v>
      </c>
      <c r="B65" s="41" t="str">
        <f>VLOOKUP($A65,Questions!$A$2:$X$333,2,0)</f>
        <v>Do you either have an internal incident response team or retain an external team?</v>
      </c>
      <c r="C65" s="42" t="s">
        <v>24</v>
      </c>
      <c r="D65" s="43" t="s">
        <v>292</v>
      </c>
      <c r="E65" s="44" t="str">
        <f>IF($C$18="No",'Auto Responses'!$A$3,IF($C65="Yes",VLOOKUP($A65,Questions!$A$2:$X$333,17,0)&amp;"",IF($C65="No",VLOOKUP($A65,Questions!$A$2:$X$333,16,0)&amp;"",VLOOKUP($A65,Questions!$A$2:$X$333,15,0)&amp;"")))</f>
        <v>Summarize your incident response and reporting processes.</v>
      </c>
      <c r="F65" s="45" t="str">
        <f>VLOOKUP($A65,'Institution Evaluation'!$A$56:$F$346,6,0)&amp;""</f>
        <v/>
      </c>
      <c r="I65" s="3"/>
      <c r="J65" s="3"/>
    </row>
    <row r="66" spans="1:12" s="1" customFormat="1" ht="46.5" customHeight="1" x14ac:dyDescent="0.2">
      <c r="A66" s="32" t="s">
        <v>293</v>
      </c>
      <c r="B66" s="41" t="str">
        <f>VLOOKUP($A66,Questions!$A$2:$X$333,2,0)</f>
        <v>Do you have the capability to respond to incidents on a 24 x 7 x 365 basis?</v>
      </c>
      <c r="C66" s="42" t="s">
        <v>24</v>
      </c>
      <c r="D66" s="43" t="s">
        <v>294</v>
      </c>
      <c r="E66" s="44" t="str">
        <f>IF($C$18="No",'Auto Responses'!$A$3,IF($C66="Yes",VLOOKUP($A66,Questions!$A$2:$X$333,17,0)&amp;"",IF($C66="No",VLOOKUP($A66,Questions!$A$2:$X$333,16,0)&amp;"",VLOOKUP($A66,Questions!$A$2:$X$333,15,0)&amp;"")))</f>
        <v>Summarize your internal approach or reference your third-party contractor.</v>
      </c>
      <c r="F66" s="45" t="str">
        <f>VLOOKUP($A66,'Institution Evaluation'!$A$56:$F$346,6,0)&amp;""</f>
        <v/>
      </c>
      <c r="I66" s="3"/>
      <c r="J66" s="3"/>
    </row>
    <row r="67" spans="1:12" s="1" customFormat="1" ht="47.95" customHeight="1" x14ac:dyDescent="0.2">
      <c r="A67" s="32" t="s">
        <v>295</v>
      </c>
      <c r="B67" s="41" t="str">
        <f>VLOOKUP($A67,Questions!$A$2:$X$333,2,0)</f>
        <v>Do you carry cyber-risk insurance to protect against unforeseen service outages, data that is lost or stolen, and security incidents?</v>
      </c>
      <c r="C67" s="42" t="s">
        <v>24</v>
      </c>
      <c r="D67" s="43" t="s">
        <v>296</v>
      </c>
      <c r="E67" s="44" t="str">
        <f>IF($C$18="No",'Auto Responses'!$A$3,IF($C67="Yes",VLOOKUP($A67,Questions!$A$2:$X$333,17,0)&amp;"",IF($C67="No",VLOOKUP($A67,Questions!$A$2:$X$333,16,0)&amp;"",VLOOKUP($A67,Questions!$A$2:$X$333,15,0)&amp;"")))</f>
        <v>Describe the coverage in place for this solution.</v>
      </c>
      <c r="F67" s="45" t="str">
        <f>VLOOKUP($A67,'Institution Evaluation'!$A$56:$F$346,6,0)&amp;""</f>
        <v/>
      </c>
      <c r="G67" s="46" t="s">
        <v>31</v>
      </c>
      <c r="I67" s="3"/>
      <c r="J67" s="3"/>
    </row>
    <row r="68" spans="1:12" s="1" customFormat="1" ht="37.35" customHeight="1" x14ac:dyDescent="0.2">
      <c r="A68" s="28" t="str">
        <f>VLOOKUP(LEFT($A69,4),'Auto Responses'!$N$4:$O$38,2,0)&amp;""</f>
        <v xml:space="preserve"> Vulnerability Management</v>
      </c>
      <c r="B68" s="38"/>
      <c r="C68" s="16" t="s">
        <v>19</v>
      </c>
      <c r="D68" s="16" t="s">
        <v>20</v>
      </c>
      <c r="E68" s="39" t="s">
        <v>21</v>
      </c>
      <c r="F68" s="47" t="s">
        <v>22</v>
      </c>
      <c r="I68" s="3"/>
      <c r="J68" s="3"/>
    </row>
    <row r="69" spans="1:12" s="1" customFormat="1" ht="60.75" customHeight="1" x14ac:dyDescent="0.2">
      <c r="A69" s="32" t="s">
        <v>297</v>
      </c>
      <c r="B69" s="41" t="str">
        <f>VLOOKUP($A69,Questions!$A$2:$X$333,2,0)</f>
        <v>Are your systems and applications scanned with an authenticated user account for vulnerabilities (that are remediated) prior to new releases?*</v>
      </c>
      <c r="C69" s="42" t="s">
        <v>24</v>
      </c>
      <c r="D69" s="43" t="s">
        <v>298</v>
      </c>
      <c r="E69" s="44" t="str">
        <f>IF($C$18="No",'Auto Responses'!$A$3,IF($C69="Yes",VLOOKUP($A69,Questions!$A$2:$X$333,17,0)&amp;"",IF($C69="No",VLOOKUP($A69,Questions!$A$2:$X$333,16,0)&amp;"",VLOOKUP($A69,Questions!$A$2:$X$333,15,0)&amp;"")))</f>
        <v>Provide a brief description.</v>
      </c>
      <c r="F69" s="45" t="str">
        <f>VLOOKUP($A69,'Institution Evaluation'!$A$56:$F$346,6,0)&amp;""</f>
        <v/>
      </c>
      <c r="I69" s="3"/>
      <c r="J69" s="3"/>
    </row>
    <row r="70" spans="1:12" s="1" customFormat="1" ht="37" customHeight="1" x14ac:dyDescent="0.2">
      <c r="A70" s="32" t="s">
        <v>299</v>
      </c>
      <c r="B70" s="41" t="str">
        <f>VLOOKUP($A70,Questions!$A$2:$X$333,2,0)</f>
        <v>Will you provide results of application and system vulnerability scans to the institution?*</v>
      </c>
      <c r="C70" s="42" t="s">
        <v>24</v>
      </c>
      <c r="D70" s="43" t="s">
        <v>300</v>
      </c>
      <c r="E70" s="44" t="str">
        <f>IF($C$18="No",'Auto Responses'!$A$3,IF($C70="Yes",VLOOKUP($A70,Questions!$A$2:$X$333,17,0)&amp;"",IF($C70="No",VLOOKUP($A70,Questions!$A$2:$X$333,16,0)&amp;"",VLOOKUP($A70,Questions!$A$2:$X$333,15,0)&amp;"")))</f>
        <v>Provide a reference to security scan documentation.</v>
      </c>
      <c r="F70" s="45" t="str">
        <f>VLOOKUP($A70,'Institution Evaluation'!$A$56:$F$346,6,0)&amp;""</f>
        <v/>
      </c>
      <c r="I70" s="3"/>
      <c r="J70" s="3"/>
    </row>
    <row r="71" spans="1:12" s="1" customFormat="1" ht="51.75" customHeight="1" x14ac:dyDescent="0.2">
      <c r="A71" s="32" t="s">
        <v>301</v>
      </c>
      <c r="B71" s="41" t="str">
        <f>VLOOKUP($A71,Questions!$A$2:$X$333,2,0)</f>
        <v>Will you allow the institution to perform its own vulnerability testing and/or scanning of your systems and/or application, provided that testing is performed at a mutually agreed upon time and date?*</v>
      </c>
      <c r="C71" s="42" t="s">
        <v>24</v>
      </c>
      <c r="D71" s="43" t="s">
        <v>302</v>
      </c>
      <c r="E71" s="44" t="str">
        <f>IF($C$18="No",'Auto Responses'!$A$3,IF($C71="Yes",VLOOKUP($A71,Questions!$A$2:$X$333,17,0)&amp;"",IF($C71="No",VLOOKUP($A71,Questions!$A$2:$X$333,16,0)&amp;"",VLOOKUP($A71,Questions!$A$2:$X$333,15,0)&amp;"")))</f>
        <v>Provide reference to the process or procedure to set up security testing times and scopes.</v>
      </c>
      <c r="F71" s="45" t="str">
        <f>VLOOKUP($A71,'Institution Evaluation'!$A$56:$F$346,6,0)&amp;""</f>
        <v/>
      </c>
      <c r="I71" s="3"/>
      <c r="J71" s="3"/>
    </row>
    <row r="72" spans="1:12" s="1" customFormat="1" ht="54" customHeight="1" x14ac:dyDescent="0.2">
      <c r="A72" s="32" t="s">
        <v>303</v>
      </c>
      <c r="B72" s="41" t="str">
        <f>VLOOKUP($A72,Questions!$A$2:$X$333,2,0)</f>
        <v>Have your systems and applications had a third-party security assessment completed in the last year?</v>
      </c>
      <c r="C72" s="42" t="s">
        <v>24</v>
      </c>
      <c r="D72" s="43" t="s">
        <v>304</v>
      </c>
      <c r="E72" s="44" t="str">
        <f>IF($C$18="No",'Auto Responses'!$A$3,IF($C72="Yes",VLOOKUP($A72,Questions!$A$2:$X$333,17,0)&amp;"",IF($C72="No",VLOOKUP($A72,Questions!$A$2:$X$333,16,0)&amp;"",VLOOKUP($A72,Questions!$A$2:$X$333,15,0)&amp;"")))</f>
        <v>Provide the results with this document (link or attached), if possible. State the date of the last completed third-party security assessment.</v>
      </c>
      <c r="F72" s="45" t="str">
        <f>VLOOKUP($A72,'Institution Evaluation'!$A$56:$F$346,6,0)&amp;""</f>
        <v/>
      </c>
      <c r="I72" s="3"/>
      <c r="J72" s="3"/>
    </row>
    <row r="73" spans="1:12" s="1" customFormat="1" ht="60.05" customHeight="1" x14ac:dyDescent="0.2">
      <c r="A73" s="32" t="s">
        <v>305</v>
      </c>
      <c r="B73" s="41" t="str">
        <f>VLOOKUP($A73,Questions!$A$2:$X$333,2,0)</f>
        <v>Do you regularly scan for common web application security vulnerabilities (e.g., SQL injection, XSS, XSRF, etc.)?</v>
      </c>
      <c r="C73" s="42" t="s">
        <v>24</v>
      </c>
      <c r="D73" s="43" t="s">
        <v>306</v>
      </c>
      <c r="E73" s="44" t="str">
        <f>IF($C$18="No",'Auto Responses'!$A$3,IF($C73="Yes",VLOOKUP($A73,Questions!$A$2:$X$333,17,0)&amp;"",IF($C73="No",VLOOKUP($A73,Questions!$A$2:$X$333,16,0)&amp;"",VLOOKUP($A73,Questions!$A$2:$X$333,15,0)&amp;"")))</f>
        <v>Ensure that all elements of VULN-05 are clearly stated in your response.</v>
      </c>
      <c r="F73" s="45" t="str">
        <f>VLOOKUP($A73,'Institution Evaluation'!$A$56:$F$346,6,0)&amp;""</f>
        <v/>
      </c>
      <c r="I73" s="3"/>
      <c r="J73" s="3"/>
    </row>
    <row r="74" spans="1:12" s="1" customFormat="1" ht="56.3" customHeight="1" x14ac:dyDescent="0.2">
      <c r="A74" s="32" t="s">
        <v>307</v>
      </c>
      <c r="B74" s="41" t="str">
        <f>VLOOKUP($A74,Questions!$A$2:$X$333,2,0)</f>
        <v>Are your systems and applications regularly scanned externally for vulnerabilities?</v>
      </c>
      <c r="C74" s="42" t="s">
        <v>24</v>
      </c>
      <c r="D74" s="43" t="s">
        <v>308</v>
      </c>
      <c r="E74" s="44" t="str">
        <f>IF($C$18="No",'Auto Responses'!$A$3,IF($C74="Yes",VLOOKUP($A74,Questions!$A$2:$X$333,17,0)&amp;"",IF($C74="No",VLOOKUP($A74,Questions!$A$2:$X$333,16,0)&amp;"",VLOOKUP($A74,Questions!$A$2:$X$333,15,0)&amp;"")))</f>
        <v>Decribe your external application vulnerability scanning strategy.</v>
      </c>
      <c r="F74" s="45" t="str">
        <f>VLOOKUP($A74,'Institution Evaluation'!$A$56:$F$346,6,0)&amp;""</f>
        <v/>
      </c>
      <c r="G74" s="46" t="s">
        <v>31</v>
      </c>
      <c r="H74" s="3"/>
    </row>
    <row r="75" spans="1:12" s="1" customFormat="1" ht="37" customHeight="1" x14ac:dyDescent="0.2">
      <c r="A75" s="56" t="s">
        <v>50</v>
      </c>
      <c r="B75" s="51"/>
      <c r="C75" s="52"/>
      <c r="D75" s="53"/>
      <c r="E75" s="54"/>
      <c r="F75" s="55"/>
      <c r="G75" s="46"/>
      <c r="H75" s="3"/>
    </row>
    <row r="76" spans="1:12" s="1" customFormat="1" ht="15.05" hidden="1" customHeight="1" x14ac:dyDescent="0.2">
      <c r="A76" s="55"/>
      <c r="C76" s="67"/>
      <c r="D76" s="37"/>
      <c r="E76" s="68"/>
      <c r="I76" s="3"/>
      <c r="J76" s="3"/>
    </row>
    <row r="77" spans="1:12" ht="15.05" hidden="1" customHeight="1" x14ac:dyDescent="0.25">
      <c r="A77" s="1"/>
      <c r="B77" s="67"/>
      <c r="C77" s="71"/>
      <c r="D77" s="68"/>
      <c r="E77" s="1"/>
      <c r="H77" s="3"/>
      <c r="I77" s="1"/>
      <c r="J77" s="1"/>
      <c r="L77" s="55"/>
    </row>
    <row r="78" spans="1:12" hidden="1" x14ac:dyDescent="0.25">
      <c r="A78" s="32" t="e">
        <f>#REF!</f>
        <v>#REF!</v>
      </c>
    </row>
    <row r="79" spans="1:12" hidden="1" x14ac:dyDescent="0.25">
      <c r="A79" s="32" t="e">
        <f>#REF!</f>
        <v>#REF!</v>
      </c>
    </row>
    <row r="80" spans="1:12" hidden="1" x14ac:dyDescent="0.25">
      <c r="A80" s="32" t="e">
        <f>#REF!</f>
        <v>#REF!</v>
      </c>
    </row>
    <row r="81" spans="1:1" hidden="1" x14ac:dyDescent="0.25">
      <c r="A81" s="32" t="e">
        <f>#REF!</f>
        <v>#REF!</v>
      </c>
    </row>
    <row r="82" spans="1:1" hidden="1" x14ac:dyDescent="0.25">
      <c r="A82" s="32" t="e">
        <f>#REF!</f>
        <v>#REF!</v>
      </c>
    </row>
    <row r="83" spans="1:1" hidden="1" x14ac:dyDescent="0.25">
      <c r="A83" s="32" t="e">
        <f>#REF!</f>
        <v>#REF!</v>
      </c>
    </row>
    <row r="84" spans="1:1" hidden="1" x14ac:dyDescent="0.25">
      <c r="A84" s="32" t="e">
        <f>#REF!</f>
        <v>#REF!</v>
      </c>
    </row>
  </sheetData>
  <mergeCells count="1">
    <mergeCell ref="C61:D61"/>
  </mergeCells>
  <dataValidations count="2">
    <dataValidation allowBlank="1" showInputMessage="1" showErrorMessage="1" promptTitle="Warning!" prompt="The HECVAT is built using a number of complex formulas. Editing this cell can break the functionality of the tool. " sqref="C4:C12 A3:A75 C19:D19 C17:D17 C51:D51 C63:D63 C68:D68 C34:D34 D2:F12 C2 B2:B75 E17:F74" xr:uid="{00000000-0002-0000-0300-000000000000}"/>
    <dataValidation allowBlank="1" showInputMessage="1" showErrorMessage="1" prompt="This answer has been populated from the &quot;START HERE&quot; tab and does not need to be re-entered." sqref="C18 C13:C16 C3" xr:uid="{00000000-0002-0000-0300-000001000000}"/>
  </dataValidations>
  <hyperlinks>
    <hyperlink ref="A11" r:id="rId1" display="http://www.educause.edu/HECVAT" xr:uid="{00000000-0004-0000-0300-000000000000}"/>
  </hyperlinks>
  <pageMargins left="0.75" right="0.75" top="1" bottom="1" header="0.5" footer="0.5"/>
  <pageSetup orientation="landscape"/>
  <headerFooter>
    <oddFooter>&amp;L&amp;"Helvetica,Regular"&amp;12&amp;K000000	&amp;P</oddFooter>
  </headerFooter>
  <ignoredErrors>
    <ignoredError sqref="A1:L12 A38:L44 A35:B35 E35:L35 A36:C36 E36:L36 A46:L60 A45:B45 E45:L45 A17:L34 A13:C16 E13:L16 A37:C37 E37:L37 A62:L84 A61:B61 E61:L61"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3000000}">
          <x14:formula1>
            <xm:f>'Auto Responses'!$J$17:$J$23</xm:f>
          </x14:formula1>
          <xm:sqref>C35</xm:sqref>
        </x14:dataValidation>
        <x14:dataValidation type="list" allowBlank="1" showInputMessage="1" showErrorMessage="1" xr:uid="{00000000-0002-0000-0300-000004000000}">
          <x14:formula1>
            <xm:f>'Auto Responses'!$J$3:$J$4</xm:f>
          </x14:formula1>
          <xm:sqref>C20:C33 C64:C67 C36:C50 C62 C52:C60 C69:C75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36C"/>
  </sheetPr>
  <dimension ref="A1:L47"/>
  <sheetViews>
    <sheetView showGridLines="0" topLeftCell="A2" zoomScale="80" workbookViewId="0">
      <selection activeCell="A2" sqref="A2"/>
    </sheetView>
  </sheetViews>
  <sheetFormatPr defaultColWidth="0" defaultRowHeight="15.05" zeroHeight="1" x14ac:dyDescent="0.25"/>
  <cols>
    <col min="1" max="1" width="8.36328125" customWidth="1"/>
    <col min="2" max="2" width="55.1796875" style="1" customWidth="1"/>
    <col min="3" max="3" width="18.81640625" style="1" customWidth="1"/>
    <col min="4" max="4" width="55.6328125" style="1" customWidth="1"/>
    <col min="5" max="5" width="32" style="2" customWidth="1"/>
    <col min="6" max="6" width="30.6328125" style="1" customWidth="1"/>
    <col min="7" max="7" width="18.1796875" style="1" customWidth="1"/>
    <col min="8" max="8" width="18.1796875" style="1" hidden="1" customWidth="1"/>
    <col min="9" max="10" width="18.1796875" style="3" hidden="1" customWidth="1"/>
    <col min="11" max="11" width="4.453125" style="1" hidden="1" customWidth="1"/>
    <col min="12" max="12" width="6.6328125" style="1" hidden="1" customWidth="1"/>
    <col min="13" max="13" width="6.6328125" hidden="1" customWidth="1"/>
    <col min="14" max="16384" width="6.6328125" hidden="1"/>
  </cols>
  <sheetData>
    <row r="1" spans="1:10" hidden="1" x14ac:dyDescent="0.25">
      <c r="A1" t="s">
        <v>0</v>
      </c>
    </row>
    <row r="2" spans="1:10" ht="36" customHeight="1" x14ac:dyDescent="0.25">
      <c r="A2" s="4" t="s">
        <v>309</v>
      </c>
      <c r="B2" s="4"/>
      <c r="C2" s="5"/>
      <c r="D2" s="6"/>
      <c r="E2" s="7"/>
      <c r="F2" s="7" t="str">
        <f>'Auto Responses'!$A$36</f>
        <v>Version 4.1.3</v>
      </c>
      <c r="J2" s="1"/>
    </row>
    <row r="3" spans="1:10" s="1" customFormat="1" ht="29.15" customHeight="1" x14ac:dyDescent="0.2">
      <c r="A3" s="8" t="s">
        <v>2</v>
      </c>
      <c r="B3" s="9"/>
      <c r="C3" s="57">
        <f>'START HERE'!$C$3</f>
        <v>46077</v>
      </c>
      <c r="D3" s="11"/>
      <c r="E3" s="12"/>
      <c r="F3" s="13"/>
      <c r="I3" s="3"/>
    </row>
    <row r="4" spans="1:10" s="1" customFormat="1" ht="36" customHeight="1" x14ac:dyDescent="0.2">
      <c r="A4" s="14" t="s">
        <v>3</v>
      </c>
      <c r="B4" s="15"/>
      <c r="C4" s="16"/>
      <c r="D4" s="17"/>
      <c r="E4" s="18"/>
      <c r="F4" s="18"/>
      <c r="I4" s="3"/>
    </row>
    <row r="5" spans="1:10" s="1" customFormat="1" ht="19.5" customHeight="1" x14ac:dyDescent="0.2">
      <c r="A5" s="19" t="str">
        <f>HLOOKUP($A$4,'Auto Responses'!$D$2:$D$8,2,0)&amp;""</f>
        <v>1. Complete the "Start Here" tab and review the "Required Questions" guidance to find the other sections are required for your product or service.</v>
      </c>
      <c r="B5" s="20"/>
      <c r="C5" s="21"/>
      <c r="D5" s="22"/>
      <c r="E5" s="20"/>
      <c r="F5" s="23"/>
      <c r="I5" s="3"/>
    </row>
    <row r="6" spans="1:10" s="1" customFormat="1" ht="19.5" customHeight="1" x14ac:dyDescent="0.2">
      <c r="A6" s="19" t="str">
        <f>HLOOKUP($A$4,'Auto Responses'!$D$2:$D$8,3,0)&amp;""</f>
        <v>2. Complete the "Organization" tab and the applicable questions in each of the next 5 tabs (Product through Privacy) that apply, based on your answers to the "Required Questions."</v>
      </c>
      <c r="B6" s="20"/>
      <c r="C6" s="21"/>
      <c r="D6" s="22"/>
      <c r="E6" s="20"/>
      <c r="F6" s="24"/>
      <c r="I6" s="3"/>
    </row>
    <row r="7" spans="1:10" s="1" customFormat="1" ht="19.5" customHeight="1" x14ac:dyDescent="0.2">
      <c r="A7" s="19" t="str">
        <f>HLOOKUP($A$4,'Auto Responses'!$D$2:$D$8,4,0)&amp;""</f>
        <v xml:space="preserve">3. Guidance in column E may change based on your answers to prompt details in "Additional Information." If leaving an answer blank, you must also state why in "Additional Information". </v>
      </c>
      <c r="B7" s="20"/>
      <c r="C7" s="21"/>
      <c r="D7" s="22"/>
      <c r="E7" s="20"/>
      <c r="F7" s="24"/>
      <c r="I7" s="3"/>
    </row>
    <row r="8" spans="1:10" s="1" customFormat="1" ht="19.5" customHeight="1" x14ac:dyDescent="0.2">
      <c r="A8" s="19" t="str">
        <f>HLOOKUP($A$4,'Auto Responses'!$D$2:$D$8,5,0)&amp;""</f>
        <v>4. DO NOT complete any fields in the "Evaluation" sheets or the "Analyst Notes" column.</v>
      </c>
      <c r="B8" s="20"/>
      <c r="C8" s="21"/>
      <c r="D8" s="22"/>
      <c r="E8" s="20"/>
      <c r="F8" s="24"/>
      <c r="I8" s="3"/>
    </row>
    <row r="9" spans="1:10" s="1" customFormat="1" ht="19.5" customHeight="1" x14ac:dyDescent="0.2">
      <c r="A9" s="19" t="str">
        <f>HLOOKUP($A$4,'Auto Responses'!$D$2:$D$8,6,0)&amp;""</f>
        <v>5. Return the completed file to institutions.</v>
      </c>
      <c r="B9" s="20"/>
      <c r="C9" s="21"/>
      <c r="D9" s="22"/>
      <c r="E9" s="20"/>
      <c r="F9" s="24"/>
      <c r="I9" s="3"/>
    </row>
    <row r="10" spans="1:10" s="1" customFormat="1" ht="19.5" customHeight="1" x14ac:dyDescent="0.2">
      <c r="A10" s="25" t="str">
        <f>HLOOKUP($A$4,'Auto Responses'!$D$2:$D$8,7,0)&amp;""</f>
        <v>* Denotes critical questions. Critical questions are those deemed most important to institutions by higher education volunteers.</v>
      </c>
      <c r="B10" s="20"/>
      <c r="C10" s="21"/>
      <c r="D10" s="22"/>
      <c r="E10" s="20"/>
      <c r="F10" s="24"/>
      <c r="I10" s="3"/>
    </row>
    <row r="11" spans="1:10" s="1" customFormat="1" ht="19.5" customHeight="1" x14ac:dyDescent="0.2">
      <c r="A11" s="26" t="str">
        <f>HLOOKUP($A$4,'Auto Responses'!$D$2:$D$9,8,0)&amp;""</f>
        <v>For full instructions, please visit educause.edu/HECVAT</v>
      </c>
      <c r="B11" s="20"/>
      <c r="C11" s="21"/>
      <c r="D11" s="22"/>
      <c r="E11" s="20"/>
      <c r="F11" s="27"/>
      <c r="I11" s="3"/>
    </row>
    <row r="12" spans="1:10" s="1" customFormat="1" ht="36" customHeight="1" x14ac:dyDescent="0.2">
      <c r="A12" s="28" t="str">
        <f>VLOOKUP(LEFT($A13,4),'Auto Responses'!$N$4:$O$38,2,0)&amp;""</f>
        <v xml:space="preserve"> General Information</v>
      </c>
      <c r="B12" s="15"/>
      <c r="C12" s="16" t="s">
        <v>19</v>
      </c>
      <c r="D12" s="30"/>
      <c r="E12" s="31"/>
      <c r="F12" s="31"/>
      <c r="I12" s="3"/>
      <c r="J12" s="3"/>
    </row>
    <row r="13" spans="1:10" s="1" customFormat="1" ht="22.6" customHeight="1" x14ac:dyDescent="0.2">
      <c r="A13" s="32" t="s">
        <v>4</v>
      </c>
      <c r="B13" s="33" t="str">
        <f>VLOOKUP($A13,Questions!$A$2:$X$333,2,0)&amp;""</f>
        <v>Solution Provider Name</v>
      </c>
      <c r="C13" s="34" t="str">
        <f>VLOOKUP($A13,'START HERE'!$A$13:$C$21,3,0)&amp;""</f>
        <v>Biddle Consulting Group, Inc.</v>
      </c>
      <c r="D13" s="35"/>
      <c r="E13" s="35"/>
      <c r="F13" s="13"/>
      <c r="I13" s="3"/>
      <c r="J13" s="3"/>
    </row>
    <row r="14" spans="1:10" s="1" customFormat="1" ht="22.6" customHeight="1" x14ac:dyDescent="0.2">
      <c r="A14" s="32" t="s">
        <v>6</v>
      </c>
      <c r="B14" s="33" t="str">
        <f>VLOOKUP($A14,Questions!$A$2:$X$333,2,0)&amp;""</f>
        <v>Solution Name</v>
      </c>
      <c r="C14" s="34" t="str">
        <f>VLOOKUP($A14,'START HERE'!$A$13:$C$21,3,0)&amp;""</f>
        <v>TestGenius by Biddle Consulting Group.</v>
      </c>
      <c r="D14" s="35"/>
      <c r="E14" s="35"/>
      <c r="F14" s="13"/>
      <c r="I14" s="3"/>
      <c r="J14" s="3"/>
    </row>
    <row r="15" spans="1:10" s="1" customFormat="1" ht="22.6" customHeight="1" x14ac:dyDescent="0.2">
      <c r="A15" s="32" t="s">
        <v>8</v>
      </c>
      <c r="B15" s="33" t="str">
        <f>VLOOKUP($A15,Questions!$A$2:$X$333,2,0)&amp;""</f>
        <v>Solution Description</v>
      </c>
      <c r="C15" s="34" t="str">
        <f>VLOOKUP($A15,'START HERE'!$A$13:$C$21,3,0)&amp;""</f>
        <v>Cloud-based skill and ability testing software. TestGenius is a SaaS platform that enables clients to administer pre-employment tests to job candidates via a web browser with no external systems needed.</v>
      </c>
      <c r="D15" s="35"/>
      <c r="E15" s="35"/>
      <c r="F15" s="13"/>
      <c r="I15" s="3"/>
      <c r="J15" s="3"/>
    </row>
    <row r="16" spans="1:10" s="1" customFormat="1" ht="22.6" customHeight="1" x14ac:dyDescent="0.2">
      <c r="A16" s="32" t="s">
        <v>15</v>
      </c>
      <c r="B16" s="33" t="str">
        <f>VLOOKUP($A16,Questions!$A$2:$X$333,2,0)&amp;""</f>
        <v>Country of Company Headquarters</v>
      </c>
      <c r="C16" s="34" t="str">
        <f>VLOOKUP($A16,'START HERE'!$A$13:$C$21,3,0)&amp;""</f>
        <v>United States</v>
      </c>
      <c r="D16" s="35"/>
      <c r="E16" s="35"/>
      <c r="F16" s="13"/>
      <c r="I16" s="3"/>
      <c r="J16" s="3"/>
    </row>
    <row r="17" spans="1:10" s="1" customFormat="1" ht="37.35" customHeight="1" x14ac:dyDescent="0.2">
      <c r="A17" s="28" t="str">
        <f>VLOOKUP(LEFT($A18,4),'Auto Responses'!$N$4:$O$38,2,0)&amp;""</f>
        <v xml:space="preserve"> Required Questions</v>
      </c>
      <c r="B17" s="38"/>
      <c r="C17" s="16" t="s">
        <v>19</v>
      </c>
      <c r="D17" s="16"/>
      <c r="E17" s="39" t="s">
        <v>21</v>
      </c>
      <c r="F17" s="47" t="s">
        <v>22</v>
      </c>
      <c r="I17" s="3"/>
      <c r="J17" s="3"/>
    </row>
    <row r="18" spans="1:10" s="1" customFormat="1" ht="54" customHeight="1" x14ac:dyDescent="0.2">
      <c r="A18" s="32" t="s">
        <v>34</v>
      </c>
      <c r="B18" s="41" t="str">
        <f>VLOOKUP($A18,Questions!$A$2:$X$333,2,0)</f>
        <v>Does your product or service have an interface?</v>
      </c>
      <c r="C18" s="69" t="str">
        <f>VLOOKUP($A18,'START HERE'!$A$23:$F$36,3,0)&amp;""</f>
        <v>Yes</v>
      </c>
      <c r="D18" s="70" t="str">
        <f>VLOOKUP($A18,'START HERE'!$A$23:$F$36,4,0)&amp;""</f>
        <v>SaaS application accessed via web browser.</v>
      </c>
      <c r="E18" s="44" t="str">
        <f>IF($C18="Yes",VLOOKUP($A18,Questions!$A$2:$X$333,17,0)&amp;"",IF($C18="No",VLOOKUP($A18,Questions!$A$2:$X$333,16,0)&amp;"",VLOOKUP($A18,Questions!$A$2:$X$333,15,0)&amp;""))</f>
        <v>DO complete the IT Accessibility worksheet.</v>
      </c>
      <c r="F18" s="45" t="str">
        <f>VLOOKUP($A18,'Institution Evaluation'!$A$56:$F$346,6,0)&amp;""</f>
        <v/>
      </c>
      <c r="G18" s="46" t="s">
        <v>31</v>
      </c>
      <c r="I18" s="3"/>
      <c r="J18" s="3"/>
    </row>
    <row r="19" spans="1:10" s="1" customFormat="1" ht="37.35" customHeight="1" x14ac:dyDescent="0.2">
      <c r="A19" s="28" t="str">
        <f>VLOOKUP(LEFT($A20,4),'Auto Responses'!$N$4:$O$38,2,0)&amp;""</f>
        <v xml:space="preserve"> IT Accessibility</v>
      </c>
      <c r="B19" s="38"/>
      <c r="C19" s="16" t="s">
        <v>19</v>
      </c>
      <c r="D19" s="16" t="s">
        <v>20</v>
      </c>
      <c r="E19" s="39" t="s">
        <v>21</v>
      </c>
      <c r="F19" s="47" t="s">
        <v>22</v>
      </c>
      <c r="I19" s="3"/>
      <c r="J19" s="3"/>
    </row>
    <row r="20" spans="1:10" s="1" customFormat="1" ht="29.95" customHeight="1" x14ac:dyDescent="0.2">
      <c r="A20" s="32" t="s">
        <v>310</v>
      </c>
      <c r="B20" s="41" t="str">
        <f>VLOOKUP($A20,Questions!$A$2:$X$333,2,0)</f>
        <v>Solution Provider Accessibility Contact Name</v>
      </c>
      <c r="C20" s="74"/>
      <c r="D20" s="43"/>
      <c r="E20" s="44" t="str">
        <f>IF($C$18="No",'Auto Responses'!$A$4,IF($C20="Yes",VLOOKUP($A20,Questions!$A$2:$X$333,17,0)&amp;"",IF($C20="No",VLOOKUP($A20,Questions!$A$2:$X$333,16,0)&amp;"",VLOOKUP($A20,Questions!$A$2:$X$333,15,0)&amp;"")))</f>
        <v/>
      </c>
      <c r="F20" s="45" t="str">
        <f>VLOOKUP($A20,'Institution Evaluation'!$A$56:$F$346,6,0)&amp;""</f>
        <v/>
      </c>
      <c r="I20" s="3"/>
      <c r="J20" s="3"/>
    </row>
    <row r="21" spans="1:10" s="1" customFormat="1" ht="29.95" customHeight="1" x14ac:dyDescent="0.2">
      <c r="A21" s="32" t="s">
        <v>311</v>
      </c>
      <c r="B21" s="41" t="str">
        <f>VLOOKUP($A21,Questions!$A$2:$X$333,2,0)</f>
        <v>Solution Provider Accessibility Contact Title</v>
      </c>
      <c r="C21" s="74" t="s">
        <v>2154</v>
      </c>
      <c r="D21" s="43"/>
      <c r="E21" s="44" t="str">
        <f>IF($C$18="No",'Auto Responses'!$A$4,IF($C21="Yes",VLOOKUP($A21,Questions!$A$2:$X$333,17,0)&amp;"",IF($C21="No",VLOOKUP($A21,Questions!$A$2:$X$333,16,0)&amp;"",VLOOKUP($A21,Questions!$A$2:$X$333,15,0)&amp;"")))</f>
        <v/>
      </c>
      <c r="F21" s="45" t="str">
        <f>VLOOKUP($A21,'Institution Evaluation'!$A$56:$F$346,6,0)&amp;""</f>
        <v/>
      </c>
      <c r="I21" s="3"/>
      <c r="J21" s="3"/>
    </row>
    <row r="22" spans="1:10" s="1" customFormat="1" ht="29.95" customHeight="1" x14ac:dyDescent="0.25">
      <c r="A22" s="32" t="s">
        <v>312</v>
      </c>
      <c r="B22" s="41" t="str">
        <f>VLOOKUP($A22,Questions!$A$2:$X$333,2,0)</f>
        <v>Solution Provider Accessibility Contact Email</v>
      </c>
      <c r="C22" s="313" t="s">
        <v>313</v>
      </c>
      <c r="D22" s="314"/>
      <c r="E22" s="44" t="str">
        <f>IF($C$18="No",'Auto Responses'!$A$4,IF($C22="Yes",VLOOKUP($A22,Questions!$A$2:$X$333,17,0)&amp;"",IF($C22="No",VLOOKUP($A22,Questions!$A$2:$X$333,16,0)&amp;"",VLOOKUP($A22,Questions!$A$2:$X$333,15,0)&amp;"")))</f>
        <v/>
      </c>
      <c r="F22" s="45" t="str">
        <f>VLOOKUP($A22,'Institution Evaluation'!$A$56:$F$346,6,0)&amp;""</f>
        <v/>
      </c>
      <c r="I22" s="3"/>
      <c r="J22" s="3"/>
    </row>
    <row r="23" spans="1:10" s="1" customFormat="1" ht="29.95" customHeight="1" x14ac:dyDescent="0.2">
      <c r="A23" s="32" t="s">
        <v>314</v>
      </c>
      <c r="B23" s="41" t="str">
        <f>VLOOKUP($A23,Questions!$A$2:$X$333,2,0)</f>
        <v>Solution Provider Accessibility Contact Phone Number</v>
      </c>
      <c r="C23" s="74" t="s">
        <v>14</v>
      </c>
      <c r="D23" s="43"/>
      <c r="E23" s="44" t="str">
        <f>IF($C$18="No",'Auto Responses'!$A$4,IF($C23="Yes",VLOOKUP($A23,Questions!$A$2:$X$333,17,0)&amp;"",IF($C23="No",VLOOKUP($A23,Questions!$A$2:$X$333,16,0)&amp;"",VLOOKUP($A23,Questions!$A$2:$X$333,15,0)&amp;"")))</f>
        <v/>
      </c>
      <c r="F23" s="45" t="str">
        <f>VLOOKUP($A23,'Institution Evaluation'!$A$56:$F$346,6,0)&amp;""</f>
        <v/>
      </c>
      <c r="I23" s="3"/>
      <c r="J23" s="3"/>
    </row>
    <row r="24" spans="1:10" s="1" customFormat="1" ht="29.95" customHeight="1" x14ac:dyDescent="0.25">
      <c r="A24" s="32" t="s">
        <v>315</v>
      </c>
      <c r="B24" s="41" t="str">
        <f>VLOOKUP($A24,Questions!$A$2:$X$333,2,0)</f>
        <v>Web Link to Accessibility Statement or VPAT</v>
      </c>
      <c r="C24" s="298" t="s">
        <v>316</v>
      </c>
      <c r="D24" s="43"/>
      <c r="E24" s="44" t="str">
        <f>IF($C$18="No",'Auto Responses'!$A$4,IF($C24="Yes",VLOOKUP($A24,Questions!$A$2:$X$333,17,0)&amp;"",IF($C24="No",VLOOKUP($A24,Questions!$A$2:$X$333,16,0)&amp;"",VLOOKUP($A24,Questions!$A$2:$X$333,15,0)&amp;"")))</f>
        <v>VPAT can also be added as an attachment</v>
      </c>
      <c r="F24" s="45" t="str">
        <f>VLOOKUP($A24,'Institution Evaluation'!$A$56:$F$346,6,0)&amp;""</f>
        <v/>
      </c>
      <c r="I24" s="3"/>
      <c r="J24" s="3"/>
    </row>
    <row r="25" spans="1:10" s="1" customFormat="1" ht="136.5" customHeight="1" x14ac:dyDescent="0.2">
      <c r="A25" s="32" t="s">
        <v>317</v>
      </c>
      <c r="B25" s="41" t="str">
        <f>VLOOKUP($A25,Questions!$A$2:$X$333,2,0)</f>
        <v>Has a VPAT or ACR been created or updated for the solution and version under consideration within the past 12 months?*</v>
      </c>
      <c r="C25" s="42" t="s">
        <v>37</v>
      </c>
      <c r="D25" s="43" t="s">
        <v>318</v>
      </c>
      <c r="E25" s="44" t="str">
        <f>IF($C$18="No",'Auto Responses'!$A$4,IF($C25="Yes",VLOOKUP($A25,Questions!$A$2:$X$333,17,0)&amp;"",IF($C25="No",VLOOKUP($A25,Questions!$A$2:$X$333,16,0)&amp;"",VLOOKUP($A25,Questions!$A$2:$X$333,15,0)&amp;"")))</f>
        <v>Please state your plans (when and by whom) to complete a VPAT.</v>
      </c>
      <c r="F25" s="45" t="str">
        <f>VLOOKUP($A25,'Institution Evaluation'!$A$56:$F$346,6,0)&amp;""</f>
        <v/>
      </c>
      <c r="I25" s="3"/>
      <c r="J25" s="3"/>
    </row>
    <row r="26" spans="1:10" s="1" customFormat="1" ht="82.5" customHeight="1" x14ac:dyDescent="0.2">
      <c r="A26" s="32" t="s">
        <v>319</v>
      </c>
      <c r="B26" s="41" t="str">
        <f>VLOOKUP($A26,Questions!$A$2:$X$333,2,0)</f>
        <v>Will your company agree to meet your stated accessibility standard or WCAG 2.1 AA as part of your contractual agreement for the solution?*</v>
      </c>
      <c r="C26" s="42" t="s">
        <v>24</v>
      </c>
      <c r="D26" s="43" t="s">
        <v>320</v>
      </c>
      <c r="E26" s="44" t="str">
        <f>IF($C$18="No",'Auto Responses'!$A$4,IF($C26="Yes",VLOOKUP($A26,Questions!$A$2:$X$333,17,0)&amp;"",IF($C26="No",VLOOKUP($A26,Questions!$A$2:$X$333,16,0)&amp;"",VLOOKUP($A26,Questions!$A$2:$X$333,15,0)&amp;"")))</f>
        <v/>
      </c>
      <c r="F26" s="45" t="str">
        <f>VLOOKUP($A26,'Institution Evaluation'!$A$56:$F$346,6,0)&amp;""</f>
        <v/>
      </c>
      <c r="I26" s="3"/>
      <c r="J26" s="3"/>
    </row>
    <row r="27" spans="1:10" s="1" customFormat="1" ht="161.19999999999999" customHeight="1" x14ac:dyDescent="0.2">
      <c r="A27" s="32" t="s">
        <v>321</v>
      </c>
      <c r="B27" s="41" t="str">
        <f>VLOOKUP($A27,Questions!$A$2:$X$333,2,0)</f>
        <v>Does the solution substantially conform to WCAG 2.1 AA?*</v>
      </c>
      <c r="C27" s="42" t="s">
        <v>24</v>
      </c>
      <c r="D27" s="43" t="s">
        <v>322</v>
      </c>
      <c r="E27" s="44" t="str">
        <f>IF($C$18="No",'Auto Responses'!$A$4,IF($C27="Yes",VLOOKUP($A27,Questions!$A$2:$X$333,17,0)&amp;"",IF($C27="No",VLOOKUP($A27,Questions!$A$2:$X$333,16,0)&amp;"",VLOOKUP($A27,Questions!$A$2:$X$333,15,0)&amp;"")))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7" s="45" t="str">
        <f>VLOOKUP($A27,'Institution Evaluation'!$A$56:$F$346,6,0)&amp;""</f>
        <v/>
      </c>
      <c r="I27" s="3"/>
      <c r="J27" s="3"/>
    </row>
    <row r="28" spans="1:10" s="1" customFormat="1" ht="104.25" customHeight="1" x14ac:dyDescent="0.2">
      <c r="A28" s="32" t="s">
        <v>323</v>
      </c>
      <c r="B28" s="41" t="str">
        <f>VLOOKUP($A28,Questions!$A$2:$X$333,2,0)</f>
        <v>Do you have a documented and implemented process for reporting and tracking accessibility issues?*</v>
      </c>
      <c r="C28" s="42" t="s">
        <v>37</v>
      </c>
      <c r="D28" s="43" t="s">
        <v>324</v>
      </c>
      <c r="E28" s="44" t="str">
        <f>IF($C$18="No",'Auto Responses'!$A$4,IF($C28="Yes",VLOOKUP($A28,Questions!$A$2:$X$333,17,0)&amp;"",IF($C28="No",VLOOKUP($A28,Questions!$A$2:$X$333,16,0)&amp;"",VLOOKUP($A28,Questions!$A$2:$X$333,15,0)&amp;"")))</f>
        <v>State how users should report accessibility issues. Describe any expected related process updates.</v>
      </c>
      <c r="F28" s="45" t="str">
        <f>VLOOKUP($A28,'Institution Evaluation'!$A$56:$F$346,6,0)&amp;""</f>
        <v/>
      </c>
      <c r="I28" s="3"/>
      <c r="J28" s="3"/>
    </row>
    <row r="29" spans="1:10" s="1" customFormat="1" ht="104.25" customHeight="1" x14ac:dyDescent="0.2">
      <c r="A29" s="32" t="s">
        <v>325</v>
      </c>
      <c r="B29" s="41" t="str">
        <f>VLOOKUP($A29,Questions!$A$2:$X$333,2,0)</f>
        <v>Do you have documentation to support the accessibility features of your solution?</v>
      </c>
      <c r="C29" s="42" t="s">
        <v>24</v>
      </c>
      <c r="D29" s="43" t="s">
        <v>326</v>
      </c>
      <c r="E29" s="44" t="str">
        <f>IF($C$18="No",'Auto Responses'!$A$4,IF($C29="Yes",VLOOKUP($A29,Questions!$A$2:$X$333,17,0)&amp;"",IF($C29="No",VLOOKUP($A29,Questions!$A$2:$X$333,16,0)&amp;"",VLOOKUP($A29,Questions!$A$2:$X$333,15,0)&amp;"")))</f>
        <v>Provide examples with links where possible.</v>
      </c>
      <c r="F29" s="45" t="str">
        <f>VLOOKUP($A29,'Institution Evaluation'!$A$56:$F$346,6,0)&amp;""</f>
        <v/>
      </c>
      <c r="I29" s="3"/>
      <c r="J29" s="3"/>
    </row>
    <row r="30" spans="1:10" s="1" customFormat="1" ht="93.8" customHeight="1" x14ac:dyDescent="0.2">
      <c r="A30" s="32" t="s">
        <v>327</v>
      </c>
      <c r="B30" s="41" t="str">
        <f>VLOOKUP($A30,Questions!$A$2:$X$333,2,0)</f>
        <v>Has a third-party expert conducted an audit of the most recent version of your solution?</v>
      </c>
      <c r="C30" s="42" t="s">
        <v>24</v>
      </c>
      <c r="D30" s="43" t="s">
        <v>328</v>
      </c>
      <c r="E30" s="44" t="str">
        <f>IF($C$18="No",'Auto Responses'!$A$4,IF($C30="Yes",VLOOKUP($A30,Questions!$A$2:$X$333,17,0)&amp;"",IF($C30="No",VLOOKUP($A30,Questions!$A$2:$X$333,16,0)&amp;"",VLOOKUP($A30,Questions!$A$2:$X$333,15,0)&amp;"")))</f>
        <v>State when the audit was conducted and by whom. Include the results in your submission and/or link to its web location.</v>
      </c>
      <c r="F30" s="45" t="str">
        <f>VLOOKUP($A30,'Institution Evaluation'!$A$56:$F$346,6,0)&amp;""</f>
        <v/>
      </c>
      <c r="I30" s="3"/>
      <c r="J30" s="3"/>
    </row>
    <row r="31" spans="1:10" s="1" customFormat="1" ht="119.95" customHeight="1" x14ac:dyDescent="0.2">
      <c r="A31" s="32" t="s">
        <v>329</v>
      </c>
      <c r="B31" s="41" t="str">
        <f>VLOOKUP($A31,Questions!$A$2:$X$333,2,0)</f>
        <v>Do you have a documented and implemented process for verifying accessibility conformance?</v>
      </c>
      <c r="C31" s="42" t="s">
        <v>37</v>
      </c>
      <c r="D31" s="43"/>
      <c r="E31" s="44" t="str">
        <f>IF($C$18="No",'Auto Responses'!$A$4,IF($C31="Yes",VLOOKUP($A31,Questions!$A$2:$X$333,17,0)&amp;"",IF($C31="No",VLOOKUP($A31,Questions!$A$2:$X$333,16,0)&amp;"",VLOOKUP($A31,Questions!$A$2:$X$333,15,0)&amp;"")))</f>
        <v>Summarize how you ensure accessible solutions. Provide plans to develop documented processes to validate accessibility.</v>
      </c>
      <c r="F31" s="45" t="str">
        <f>VLOOKUP($A31,'Institution Evaluation'!$A$56:$F$346,6,0)&amp;""</f>
        <v/>
      </c>
      <c r="I31" s="3"/>
      <c r="J31" s="3"/>
    </row>
    <row r="32" spans="1:10" s="1" customFormat="1" ht="108" customHeight="1" x14ac:dyDescent="0.2">
      <c r="A32" s="32" t="s">
        <v>330</v>
      </c>
      <c r="B32" s="41" t="str">
        <f>VLOOKUP($A32,Questions!$A$2:$X$333,2,0)</f>
        <v>Have you adopted a technical or legal standard of conformance for the solution?</v>
      </c>
      <c r="C32" s="42" t="s">
        <v>24</v>
      </c>
      <c r="D32" s="43" t="s">
        <v>331</v>
      </c>
      <c r="E32" s="44" t="str">
        <f>IF($C$18="No",'Auto Responses'!$A$4,IF($C32="Yes",VLOOKUP($A32,Questions!$A$2:$X$333,17,0)&amp;"",IF($C32="No",VLOOKUP($A32,Questions!$A$2:$X$333,16,0)&amp;"",VLOOKUP($A32,Questions!$A$2:$X$333,15,0)&amp;"")))</f>
        <v>Indicate which primary standards and all additional standards the solution meets.</v>
      </c>
      <c r="F32" s="45" t="str">
        <f>VLOOKUP($A32,'Institution Evaluation'!$A$56:$F$346,6,0)&amp;""</f>
        <v/>
      </c>
      <c r="I32" s="3"/>
      <c r="J32" s="3"/>
    </row>
    <row r="33" spans="1:12" s="1" customFormat="1" ht="227.95" customHeight="1" x14ac:dyDescent="0.2">
      <c r="A33" s="32" t="s">
        <v>332</v>
      </c>
      <c r="B33" s="41" t="str">
        <f>VLOOKUP($A33,Questions!$A$2:$X$333,2,0)</f>
        <v>Can you provide a current, detailed accessibility roadmap with delivery timelines?</v>
      </c>
      <c r="C33" s="42" t="s">
        <v>24</v>
      </c>
      <c r="D33" s="43" t="s">
        <v>333</v>
      </c>
      <c r="E33" s="44" t="str">
        <f>IF($C$18="No",'Auto Responses'!$A$4,IF($C33="Yes",VLOOKUP($A33,Questions!$A$2:$X$333,17,0)&amp;"",IF($C33="No",VLOOKUP($A33,Questions!$A$2:$X$333,16,0)&amp;"",VLOOKUP($A33,Questions!$A$2:$X$333,15,0)&amp;"")))</f>
        <v>Comment on how far into the future the roadmap extends. Provide evidence (including links) of having delivered upon the accessibility roadmap in the past.</v>
      </c>
      <c r="F33" s="45" t="str">
        <f>VLOOKUP($A33,'Institution Evaluation'!$A$56:$F$346,6,0)&amp;""</f>
        <v/>
      </c>
      <c r="I33" s="3"/>
      <c r="J33" s="3"/>
    </row>
    <row r="34" spans="1:12" s="1" customFormat="1" ht="213.05" customHeight="1" x14ac:dyDescent="0.2">
      <c r="A34" s="32" t="s">
        <v>334</v>
      </c>
      <c r="B34" s="41" t="str">
        <f>VLOOKUP($A34,Questions!$A$2:$X$333,2,0)</f>
        <v>Do you expect your staff to maintain a current skill set in IT accessibility?</v>
      </c>
      <c r="C34" s="42" t="s">
        <v>37</v>
      </c>
      <c r="D34" s="43"/>
      <c r="E34" s="44" t="str">
        <f>IF($C$18="No",'Auto Responses'!$A$4,IF($C34="Yes",VLOOKUP($A34,Questions!$A$2:$X$333,17,0)&amp;"",IF($C34="No",VLOOKUP($A34,Questions!$A$2:$X$333,16,0)&amp;"",VLOOKUP($A34,Questions!$A$2:$X$333,15,0)&amp;"")))</f>
        <v>Describe any plans to ensure appropriate and ongoing staff knowledge about accessibility.</v>
      </c>
      <c r="F34" s="45" t="str">
        <f>VLOOKUP($A34,'Institution Evaluation'!$A$56:$F$346,6,0)&amp;""</f>
        <v/>
      </c>
      <c r="I34" s="3"/>
      <c r="J34" s="3"/>
    </row>
    <row r="35" spans="1:12" s="1" customFormat="1" ht="213.05" customHeight="1" x14ac:dyDescent="0.2">
      <c r="A35" s="32" t="s">
        <v>335</v>
      </c>
      <c r="B35" s="41" t="str">
        <f>VLOOKUP($A35,Questions!$A$2:$X$333,2,0)</f>
        <v>Do you have documented processes and procedures for implementing accessibility into your development lifecycle?</v>
      </c>
      <c r="C35" s="42" t="s">
        <v>37</v>
      </c>
      <c r="D35" s="43"/>
      <c r="E35" s="44" t="str">
        <f>IF($C$18="No",'Auto Responses'!$A$4,IF($C35="Yes",VLOOKUP($A35,Questions!$A$2:$X$333,17,0)&amp;"",IF($C35="No",VLOOKUP($A35,Questions!$A$2:$X$333,16,0)&amp;"",VLOOKUP($A35,Questions!$A$2:$X$333,15,0)&amp;"")))</f>
        <v>Describe any plans to update processes and procedures to better incorporate accessibility.</v>
      </c>
      <c r="F35" s="45" t="str">
        <f>VLOOKUP($A35,'Institution Evaluation'!$A$56:$F$346,6,0)&amp;""</f>
        <v/>
      </c>
      <c r="I35" s="3"/>
      <c r="J35" s="3"/>
    </row>
    <row r="36" spans="1:12" s="1" customFormat="1" ht="38.299999999999997" customHeight="1" x14ac:dyDescent="0.2">
      <c r="A36" s="32" t="s">
        <v>336</v>
      </c>
      <c r="B36" s="41" t="str">
        <f>VLOOKUP($A36,Questions!$A$2:$X$333,2,0)</f>
        <v>Can all functions of the application or service be performed using only the keyboard?</v>
      </c>
      <c r="C36" s="42" t="s">
        <v>24</v>
      </c>
      <c r="D36" s="43"/>
      <c r="E36" s="44" t="str">
        <f>IF($C$18="No",'Auto Responses'!$A$4,IF($C36="Yes",VLOOKUP($A36,Questions!$A$2:$X$333,17,0)&amp;"",IF($C36="No",VLOOKUP($A36,Questions!$A$2:$X$333,16,0)&amp;"",VLOOKUP($A36,Questions!$A$2:$X$333,15,0)&amp;"")))</f>
        <v>State when and on which platform this was verified.</v>
      </c>
      <c r="F36" s="45" t="str">
        <f>VLOOKUP($A36,'Institution Evaluation'!$A$56:$F$346,6,0)&amp;""</f>
        <v/>
      </c>
      <c r="I36" s="3"/>
      <c r="J36" s="3"/>
    </row>
    <row r="37" spans="1:12" s="1" customFormat="1" ht="127.5" customHeight="1" x14ac:dyDescent="0.2">
      <c r="A37" s="32" t="s">
        <v>337</v>
      </c>
      <c r="B37" s="41" t="str">
        <f>VLOOKUP($A37,Questions!$A$2:$X$333,2,0)</f>
        <v>Does your product rely on activating a special "accessibility mode," a "lite version," or using an alternate interface (including “overlay” or AI-based alternates)  for accessibility purposes?</v>
      </c>
      <c r="C37" s="42" t="s">
        <v>37</v>
      </c>
      <c r="D37" s="43" t="s">
        <v>2145</v>
      </c>
      <c r="E37" s="44" t="str">
        <f>IF($C$18="No",'Auto Responses'!$A$4,IF($C37="Yes",VLOOKUP($A37,Questions!$A$2:$X$333,17,0)&amp;"",IF($C37="No",VLOOKUP($A37,Questions!$A$2:$X$333,16,0)&amp;"",VLOOKUP($A37,Questions!$A$2:$X$333,15,0)&amp;"")))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37" s="45" t="str">
        <f>VLOOKUP($A37,'Institution Evaluation'!$A$56:$F$346,6,0)&amp;""</f>
        <v/>
      </c>
      <c r="G37" s="46" t="s">
        <v>31</v>
      </c>
      <c r="I37" s="3"/>
      <c r="J37" s="3"/>
    </row>
    <row r="38" spans="1:12" s="1" customFormat="1" ht="42.05" customHeight="1" x14ac:dyDescent="0.2">
      <c r="A38" s="56" t="s">
        <v>50</v>
      </c>
      <c r="B38" s="51"/>
      <c r="C38" s="52"/>
      <c r="D38" s="53"/>
      <c r="E38" s="54"/>
      <c r="F38" s="55"/>
      <c r="G38" s="46"/>
      <c r="I38" s="3"/>
      <c r="J38" s="3"/>
    </row>
    <row r="39" spans="1:12" s="1" customFormat="1" ht="15.05" hidden="1" customHeight="1" x14ac:dyDescent="0.25">
      <c r="A39"/>
      <c r="C39" s="67"/>
      <c r="D39" s="37"/>
      <c r="E39" s="68"/>
      <c r="I39" s="3"/>
      <c r="J39" s="3"/>
    </row>
    <row r="40" spans="1:12" ht="15.05" hidden="1" customHeight="1" x14ac:dyDescent="0.25">
      <c r="A40" s="1"/>
      <c r="B40" s="67"/>
      <c r="C40" s="71"/>
      <c r="D40" s="68"/>
      <c r="E40" s="1"/>
      <c r="H40" s="3"/>
      <c r="I40" s="1"/>
      <c r="J40" s="1"/>
      <c r="L40"/>
    </row>
    <row r="41" spans="1:12" hidden="1" x14ac:dyDescent="0.25">
      <c r="A41" s="32" t="e">
        <f>#REF!</f>
        <v>#REF!</v>
      </c>
    </row>
    <row r="42" spans="1:12" hidden="1" x14ac:dyDescent="0.25">
      <c r="A42" s="32" t="e">
        <f>#REF!</f>
        <v>#REF!</v>
      </c>
    </row>
    <row r="43" spans="1:12" hidden="1" x14ac:dyDescent="0.25">
      <c r="A43" s="32" t="e">
        <f>#REF!</f>
        <v>#REF!</v>
      </c>
    </row>
    <row r="44" spans="1:12" hidden="1" x14ac:dyDescent="0.25">
      <c r="A44" s="32" t="e">
        <f>#REF!</f>
        <v>#REF!</v>
      </c>
    </row>
    <row r="45" spans="1:12" hidden="1" x14ac:dyDescent="0.25">
      <c r="A45" s="32" t="e">
        <f>#REF!</f>
        <v>#REF!</v>
      </c>
    </row>
    <row r="46" spans="1:12" hidden="1" x14ac:dyDescent="0.25">
      <c r="A46" s="32" t="e">
        <f>#REF!</f>
        <v>#REF!</v>
      </c>
    </row>
    <row r="47" spans="1:12" hidden="1" x14ac:dyDescent="0.25">
      <c r="A47" s="32" t="e">
        <f>#REF!</f>
        <v>#REF!</v>
      </c>
    </row>
  </sheetData>
  <mergeCells count="1">
    <mergeCell ref="C22:D22"/>
  </mergeCells>
  <dataValidations count="3">
    <dataValidation allowBlank="1" showInputMessage="1" showErrorMessage="1" promptTitle="Warning!" prompt="The HECVAT is built using a number of complex formulas. Editing this cell can break the functionality of the tool. " sqref="D13:F16 A3:A38 C19:D19 C17:D17 C4:F12 C2:F2 D3:F3 B2:B38 E17:F37" xr:uid="{00000000-0002-0000-0400-000000000000}"/>
    <dataValidation allowBlank="1" showInputMessage="1" showErrorMessage="1" prompt="This cell should be left blank. Input your answer in column C." sqref="D20:D21 D23:D24" xr:uid="{00000000-0002-0000-0400-000001000000}"/>
    <dataValidation allowBlank="1" showInputMessage="1" showErrorMessage="1" prompt="This answer has been populated from the &quot;START HERE&quot; tab and does not need to be re-entered." sqref="C18 C13:C16 C3" xr:uid="{00000000-0002-0000-0400-000002000000}"/>
  </dataValidations>
  <hyperlinks>
    <hyperlink ref="A11" r:id="rId1" display="http://www.educause.edu/HECVAT" xr:uid="{00000000-0004-0000-0400-000000000000}"/>
    <hyperlink ref="C24" r:id="rId2" xr:uid="{9357A279-E038-477F-A1E1-DF0E3EC8CCA1}"/>
  </hyperlinks>
  <pageMargins left="0.75" right="0.75" top="1" bottom="1" header="0.5" footer="0.5"/>
  <pageSetup orientation="landscape"/>
  <headerFooter>
    <oddFooter>&amp;L&amp;"Helvetica,Regular"&amp;12&amp;K000000	&amp;P</oddFooter>
  </headerFooter>
  <ignoredErrors>
    <ignoredError sqref="A1:L12 A17:L20 A13:C16 E13:L16 A38:L47 A36:B36 D36:L36 A37:C37 E37:L37 A25:L35 A21:B21 E21:L21 A22:B22 E22:L22 A23:B23 E23:L23 A24:B24 E24:L24"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3000000}">
          <x14:formula1>
            <xm:f>'Auto Responses'!$J$3:$J$4</xm:f>
          </x14:formula1>
          <xm:sqref>C25:C38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636C"/>
  </sheetPr>
  <dimension ref="A1:L94"/>
  <sheetViews>
    <sheetView showGridLines="0" zoomScale="80" workbookViewId="0"/>
  </sheetViews>
  <sheetFormatPr defaultColWidth="0" defaultRowHeight="15.05" x14ac:dyDescent="0.25"/>
  <cols>
    <col min="1" max="1" width="8.36328125" customWidth="1"/>
    <col min="2" max="2" width="55.1796875" style="1" customWidth="1"/>
    <col min="3" max="3" width="18.81640625" style="1" customWidth="1"/>
    <col min="4" max="4" width="55.6328125" style="1" customWidth="1"/>
    <col min="5" max="5" width="32" style="2" customWidth="1"/>
    <col min="6" max="6" width="32" style="1" customWidth="1"/>
    <col min="7" max="7" width="18.1796875" style="1" customWidth="1"/>
    <col min="8" max="8" width="18.1796875" style="1" hidden="1" customWidth="1"/>
    <col min="9" max="10" width="18.1796875" style="3" hidden="1" customWidth="1"/>
    <col min="11" max="11" width="4.453125" style="1" hidden="1" customWidth="1"/>
    <col min="12" max="12" width="6.6328125" style="1" hidden="1" customWidth="1"/>
    <col min="13" max="13" width="6.6328125" hidden="1" customWidth="1"/>
    <col min="14" max="16384" width="6.6328125" hidden="1"/>
  </cols>
  <sheetData>
    <row r="1" spans="1:10" x14ac:dyDescent="0.25">
      <c r="A1" t="s">
        <v>0</v>
      </c>
    </row>
    <row r="2" spans="1:10" ht="26.2" x14ac:dyDescent="0.25">
      <c r="A2" s="4" t="s">
        <v>338</v>
      </c>
      <c r="B2" s="4"/>
      <c r="C2" s="5"/>
      <c r="D2" s="6"/>
      <c r="E2" s="7"/>
      <c r="F2" s="7" t="str">
        <f>'Auto Responses'!$A$36</f>
        <v>Version 4.1.3</v>
      </c>
      <c r="J2" s="1"/>
    </row>
    <row r="3" spans="1:10" s="1" customFormat="1" x14ac:dyDescent="0.2">
      <c r="A3" s="8" t="s">
        <v>2</v>
      </c>
      <c r="B3" s="9"/>
      <c r="C3" s="57">
        <f>'START HERE'!$C$3</f>
        <v>46077</v>
      </c>
      <c r="D3" s="11"/>
      <c r="E3" s="12"/>
      <c r="F3" s="13"/>
      <c r="I3" s="3"/>
    </row>
    <row r="4" spans="1:10" s="1" customFormat="1" ht="17.05" x14ac:dyDescent="0.2">
      <c r="A4" s="14" t="s">
        <v>3</v>
      </c>
      <c r="B4" s="15"/>
      <c r="C4" s="16"/>
      <c r="D4" s="17"/>
      <c r="E4" s="18"/>
      <c r="F4" s="18"/>
      <c r="I4" s="3"/>
    </row>
    <row r="5" spans="1:10" s="1" customFormat="1" x14ac:dyDescent="0.2">
      <c r="A5" s="19" t="str">
        <f>HLOOKUP($A$4,'Auto Responses'!$D$2:$D$8,2,0)&amp;""</f>
        <v>1. Complete the "Start Here" tab and review the "Required Questions" guidance to find the other sections are required for your product or service.</v>
      </c>
      <c r="B5" s="20"/>
      <c r="C5" s="21"/>
      <c r="D5" s="22"/>
      <c r="E5" s="20"/>
      <c r="F5" s="23"/>
      <c r="I5" s="3"/>
    </row>
    <row r="6" spans="1:10" s="1" customFormat="1" x14ac:dyDescent="0.2">
      <c r="A6" s="19" t="str">
        <f>HLOOKUP($A$4,'Auto Responses'!$D$2:$D$8,3,0)&amp;""</f>
        <v>2. Complete the "Organization" tab and the applicable questions in each of the next 5 tabs (Product through Privacy) that apply, based on your answers to the "Required Questions."</v>
      </c>
      <c r="B6" s="20"/>
      <c r="C6" s="21"/>
      <c r="D6" s="22"/>
      <c r="E6" s="20"/>
      <c r="F6" s="24"/>
      <c r="I6" s="3"/>
    </row>
    <row r="7" spans="1:10" s="1" customFormat="1" x14ac:dyDescent="0.2">
      <c r="A7" s="19" t="str">
        <f>HLOOKUP($A$4,'Auto Responses'!$D$2:$D$8,4,0)&amp;""</f>
        <v xml:space="preserve">3. Guidance in column E may change based on your answers to prompt details in "Additional Information." If leaving an answer blank, you must also state why in "Additional Information". </v>
      </c>
      <c r="B7" s="20"/>
      <c r="C7" s="21"/>
      <c r="D7" s="22"/>
      <c r="E7" s="20"/>
      <c r="F7" s="24"/>
      <c r="I7" s="3"/>
    </row>
    <row r="8" spans="1:10" s="1" customFormat="1" x14ac:dyDescent="0.2">
      <c r="A8" s="19" t="str">
        <f>HLOOKUP($A$4,'Auto Responses'!$D$2:$D$8,5,0)&amp;""</f>
        <v>4. DO NOT complete any fields in the "Evaluation" sheets or the "Analyst Notes" column.</v>
      </c>
      <c r="B8" s="20"/>
      <c r="C8" s="21"/>
      <c r="D8" s="22"/>
      <c r="E8" s="20"/>
      <c r="F8" s="24"/>
      <c r="I8" s="3"/>
    </row>
    <row r="9" spans="1:10" s="1" customFormat="1" x14ac:dyDescent="0.2">
      <c r="A9" s="19" t="str">
        <f>HLOOKUP($A$4,'Auto Responses'!$D$2:$D$8,6,0)&amp;""</f>
        <v>5. Return the completed file to institutions.</v>
      </c>
      <c r="B9" s="20"/>
      <c r="C9" s="21"/>
      <c r="D9" s="22"/>
      <c r="E9" s="20"/>
      <c r="F9" s="24"/>
      <c r="I9" s="3"/>
    </row>
    <row r="10" spans="1:10" s="1" customFormat="1" x14ac:dyDescent="0.2">
      <c r="A10" s="25" t="str">
        <f>HLOOKUP($A$4,'Auto Responses'!$D$2:$D$8,7,0)&amp;""</f>
        <v>* Denotes critical questions. Critical questions are those deemed most important to institutions by higher education volunteers.</v>
      </c>
      <c r="B10" s="20"/>
      <c r="C10" s="21"/>
      <c r="D10" s="22"/>
      <c r="E10" s="20"/>
      <c r="F10" s="24"/>
      <c r="I10" s="3"/>
    </row>
    <row r="11" spans="1:10" s="1" customFormat="1" x14ac:dyDescent="0.2">
      <c r="A11" s="26" t="str">
        <f>HLOOKUP($A$4,'Auto Responses'!$D$2:$D$9,8,0)&amp;""</f>
        <v>For full instructions, please visit educause.edu/HECVAT</v>
      </c>
      <c r="B11" s="20"/>
      <c r="C11" s="21"/>
      <c r="D11" s="22"/>
      <c r="E11" s="20"/>
      <c r="F11" s="27"/>
      <c r="I11" s="3"/>
    </row>
    <row r="12" spans="1:10" s="1" customFormat="1" ht="17.05" x14ac:dyDescent="0.2">
      <c r="A12" s="28" t="str">
        <f>VLOOKUP(LEFT($A13,4),'Auto Responses'!$N$4:$O$38,2,0)&amp;""</f>
        <v xml:space="preserve"> General Information</v>
      </c>
      <c r="B12" s="15"/>
      <c r="C12" s="16" t="s">
        <v>19</v>
      </c>
      <c r="D12" s="30"/>
      <c r="E12" s="31"/>
      <c r="F12" s="31"/>
      <c r="I12" s="3"/>
      <c r="J12" s="3"/>
    </row>
    <row r="13" spans="1:10" s="1" customFormat="1" ht="13.75" x14ac:dyDescent="0.2">
      <c r="A13" s="32" t="s">
        <v>4</v>
      </c>
      <c r="B13" s="33" t="str">
        <f>VLOOKUP($A13,Questions!$A$2:$X$333,2,0)&amp;""</f>
        <v>Solution Provider Name</v>
      </c>
      <c r="C13" s="34" t="str">
        <f>VLOOKUP($A13,'START HERE'!$A$13:$C$21,3,0)&amp;""</f>
        <v>Biddle Consulting Group, Inc.</v>
      </c>
      <c r="D13" s="35"/>
      <c r="E13" s="35"/>
      <c r="F13" s="13"/>
      <c r="I13" s="3"/>
      <c r="J13" s="3"/>
    </row>
    <row r="14" spans="1:10" s="1" customFormat="1" ht="13.75" x14ac:dyDescent="0.2">
      <c r="A14" s="32" t="s">
        <v>6</v>
      </c>
      <c r="B14" s="33" t="str">
        <f>VLOOKUP($A14,Questions!$A$2:$X$333,2,0)&amp;""</f>
        <v>Solution Name</v>
      </c>
      <c r="C14" s="34" t="str">
        <f>VLOOKUP($A14,'START HERE'!$A$13:$C$21,3,0)&amp;""</f>
        <v>TestGenius by Biddle Consulting Group.</v>
      </c>
      <c r="D14" s="35"/>
      <c r="E14" s="35"/>
      <c r="F14" s="13"/>
      <c r="I14" s="3"/>
      <c r="J14" s="3"/>
    </row>
    <row r="15" spans="1:10" s="1" customFormat="1" ht="13.75" x14ac:dyDescent="0.2">
      <c r="A15" s="32" t="s">
        <v>8</v>
      </c>
      <c r="B15" s="33" t="str">
        <f>VLOOKUP($A15,Questions!$A$2:$X$333,2,0)&amp;""</f>
        <v>Solution Description</v>
      </c>
      <c r="C15" s="34" t="str">
        <f>VLOOKUP($A15,'START HERE'!$A$13:$C$21,3,0)&amp;""</f>
        <v>Cloud-based skill and ability testing software. TestGenius is a SaaS platform that enables clients to administer pre-employment tests to job candidates via a web browser with no external systems needed.</v>
      </c>
      <c r="D15" s="35"/>
      <c r="E15" s="35"/>
      <c r="F15" s="13"/>
      <c r="I15" s="3"/>
      <c r="J15" s="3"/>
    </row>
    <row r="16" spans="1:10" s="1" customFormat="1" ht="13.75" x14ac:dyDescent="0.2">
      <c r="A16" s="32" t="s">
        <v>15</v>
      </c>
      <c r="B16" s="33" t="str">
        <f>VLOOKUP($A16,Questions!$A$2:$X$333,2,0)&amp;""</f>
        <v>Country of Company Headquarters</v>
      </c>
      <c r="C16" s="34" t="str">
        <f>VLOOKUP($A16,'START HERE'!$A$13:$C$21,3,0)&amp;""</f>
        <v>United States</v>
      </c>
      <c r="D16" s="35"/>
      <c r="E16" s="35"/>
      <c r="F16" s="13"/>
      <c r="I16" s="3"/>
      <c r="J16" s="3"/>
    </row>
    <row r="17" spans="1:10" s="1" customFormat="1" ht="17.05" x14ac:dyDescent="0.2">
      <c r="A17" s="28" t="str">
        <f>VLOOKUP(LEFT($A18,4),'Auto Responses'!$N$4:$O$38,2,0)&amp;""</f>
        <v xml:space="preserve"> Required Questions</v>
      </c>
      <c r="B17" s="38"/>
      <c r="C17" s="16" t="s">
        <v>19</v>
      </c>
      <c r="D17" s="16" t="s">
        <v>20</v>
      </c>
      <c r="E17" s="39" t="s">
        <v>21</v>
      </c>
      <c r="F17" s="47" t="s">
        <v>22</v>
      </c>
      <c r="I17" s="3"/>
      <c r="J17" s="3"/>
    </row>
    <row r="18" spans="1:10" s="1" customFormat="1" ht="27.5" x14ac:dyDescent="0.2">
      <c r="A18" s="32" t="s">
        <v>36</v>
      </c>
      <c r="B18" s="41" t="str">
        <f>VLOOKUP($A18,Questions!$A$2:$X$333,2,0)</f>
        <v>Are you providing consulting services?</v>
      </c>
      <c r="C18" s="69" t="str">
        <f>VLOOKUP($A18,'START HERE'!$A$23:$F$36,3,0)&amp;""</f>
        <v>No</v>
      </c>
      <c r="D18" s="70" t="str">
        <f>VLOOKUP($A18,'START HERE'!$A$23:$F$36,4,0)&amp;""</f>
        <v>Engagement covers a Software-as-a-Service (SaaS) solution with technical support and training.</v>
      </c>
      <c r="E18" s="44" t="str">
        <f>IF($C18="Yes",VLOOKUP($A18,Questions!$A$2:$X$333,17,0)&amp;"",IF($C18="No",VLOOKUP($A18,Questions!$A$2:$X$333,16,0)&amp;"",VLOOKUP($A18,Questions!$A$2:$X$333,15,0)&amp;""))</f>
        <v>DO NOT complete the Consulting section in the Case-Specific worksheet</v>
      </c>
      <c r="F18" s="45" t="str">
        <f>VLOOKUP($A18,'Institution Evaluation'!$A$56:$F$346,6,0)&amp;""</f>
        <v/>
      </c>
      <c r="I18" s="3"/>
      <c r="J18" s="3"/>
    </row>
    <row r="19" spans="1:10" s="1" customFormat="1" ht="41.25" x14ac:dyDescent="0.2">
      <c r="A19" s="32" t="s">
        <v>41</v>
      </c>
      <c r="B19" s="41" t="str">
        <f>VLOOKUP($A19,Questions!$A$2:$X$333,2,0)</f>
        <v>Does your solution process protected health information (PHI) or any data covered by the Health Insurance Portability and Accountability Act (HIPAA)?</v>
      </c>
      <c r="C19" s="69" t="str">
        <f>VLOOKUP($A19,'START HERE'!$A$23:$F$36,3,0)&amp;""</f>
        <v>No</v>
      </c>
      <c r="D19" s="70" t="str">
        <f>VLOOKUP($A19,'START HERE'!$A$23:$F$36,4,0)&amp;""</f>
        <v>We do not create, receive, collect, maintain, or transmit PHI or conduct any HIPAA‑regulated functions as part of our services.</v>
      </c>
      <c r="E19" s="44" t="str">
        <f>IF($C19="Yes",VLOOKUP($A19,Questions!$A$2:$X$333,17,0)&amp;"",IF($C19="No",VLOOKUP($A19,Questions!$A$2:$X$333,16,0)&amp;"",VLOOKUP($A19,Questions!$A$2:$X$333,15,0)&amp;""))</f>
        <v>DO NOT complete the HIPAA section in the Case-Specific worksheet</v>
      </c>
      <c r="F19" s="45" t="str">
        <f>VLOOKUP($A19,'Institution Evaluation'!$A$56:$F$346,6,0)&amp;""</f>
        <v/>
      </c>
      <c r="I19" s="3"/>
      <c r="J19" s="3"/>
    </row>
    <row r="20" spans="1:10" s="1" customFormat="1" ht="27.5" x14ac:dyDescent="0.2">
      <c r="A20" s="32" t="s">
        <v>43</v>
      </c>
      <c r="B20" s="41" t="str">
        <f>VLOOKUP($A20,Questions!$A$2:$X$333,2,0)</f>
        <v>Is the solution designed to process, store, or transmit credit card information?</v>
      </c>
      <c r="C20" s="69" t="str">
        <f>VLOOKUP($A20,'START HERE'!$A$23:$F$36,3,0)&amp;""</f>
        <v>No</v>
      </c>
      <c r="D20" s="70" t="str">
        <f>VLOOKUP($A20,'START HERE'!$A$23:$F$36,4,0)&amp;""</f>
        <v>We do not process, store, or transmit PCI or credit/debit card data.</v>
      </c>
      <c r="E20" s="44" t="str">
        <f>IF($C20="Yes",VLOOKUP($A20,Questions!$A$2:$X$333,17,0)&amp;"",IF($C20="No",VLOOKUP($A20,Questions!$A$2:$X$333,16,0)&amp;"",VLOOKUP($A20,Questions!$A$2:$X$333,15,0)&amp;""))</f>
        <v>DO NOT complete the PCI-DSS section in the Case-Specific worksheet</v>
      </c>
      <c r="F20" s="45" t="str">
        <f>VLOOKUP($A20,'Institution Evaluation'!$A$56:$F$346,6,0)&amp;""</f>
        <v/>
      </c>
      <c r="I20" s="3"/>
      <c r="J20" s="3"/>
    </row>
    <row r="21" spans="1:10" s="1" customFormat="1" ht="55" x14ac:dyDescent="0.2">
      <c r="A21" s="32" t="s">
        <v>45</v>
      </c>
      <c r="B21" s="41" t="str">
        <f>VLOOKUP($A21,Questions!$A$2:$X$333,2,0)</f>
        <v>Does operating your solution require the institution to operate a physical or virtual appliance in their own environment or to provide inbound firewall exceptions to allow your employees to remotely administer systems in the institution's environment?</v>
      </c>
      <c r="C21" s="69" t="str">
        <f>VLOOKUP($A21,'START HERE'!$A$23:$F$36,3,0)&amp;""</f>
        <v>No</v>
      </c>
      <c r="D21" s="70" t="str">
        <f>VLOOKUP($A21,'START HERE'!$A$23:$F$36,4,0)&amp;""</f>
        <v>Cloud-hosted SaaS accessed via web browser—no customer-operated physical or virtual appliances are needed, and we do not require inbound firewall/VPN access into your environment for support or administration.</v>
      </c>
      <c r="E21" s="44" t="str">
        <f>IF($C21="Yes",VLOOKUP($A21,Questions!$A$2:$X$333,17,0)&amp;"",IF($C21="No",VLOOKUP($A21,Questions!$A$2:$X$333,16,0)&amp;"",VLOOKUP($A21,Questions!$A$2:$X$333,15,0)&amp;""))</f>
        <v>DO NOT complete the On-Prem section in the Case-Specific worksheet</v>
      </c>
      <c r="F21" s="45" t="str">
        <f>VLOOKUP($A21,'Institution Evaluation'!$A$56:$F$346,6,0)&amp;""</f>
        <v/>
      </c>
      <c r="G21" s="46" t="s">
        <v>31</v>
      </c>
      <c r="I21" s="3"/>
      <c r="J21" s="3"/>
    </row>
    <row r="22" spans="1:10" s="1" customFormat="1" ht="17.05" x14ac:dyDescent="0.2">
      <c r="A22" s="28" t="str">
        <f>VLOOKUP(LEFT($A23,4),'Auto Responses'!$N$4:$O$38,2,0)&amp;""</f>
        <v xml:space="preserve"> Consulting Services</v>
      </c>
      <c r="B22" s="38"/>
      <c r="C22" s="16" t="s">
        <v>19</v>
      </c>
      <c r="D22" s="16" t="s">
        <v>20</v>
      </c>
      <c r="E22" s="39" t="s">
        <v>21</v>
      </c>
      <c r="F22" s="47" t="s">
        <v>22</v>
      </c>
      <c r="I22" s="3"/>
      <c r="J22" s="3"/>
    </row>
    <row r="23" spans="1:10" s="1" customFormat="1" ht="55" x14ac:dyDescent="0.2">
      <c r="A23" s="32" t="s">
        <v>339</v>
      </c>
      <c r="B23" s="41" t="str">
        <f>VLOOKUP($A23,Questions!$A$2:$X$333,2,0)</f>
        <v>Will the consultant require access to the institution's network resources?*</v>
      </c>
      <c r="C23" s="42"/>
      <c r="D23" s="55"/>
      <c r="E23" s="44" t="str">
        <f>IF($C$18="No",'Auto Responses'!$A$5,IF($C23="Yes",VLOOKUP($A23,Questions!$A$2:$X$333,17,0)&amp;"",IF($C23="No",VLOOKUP($A23,Questions!$A$2:$X$333,16,0)&amp;"",VLOOKUP($A23,Questions!$A$2:$X$333,15,0)&amp;"")))</f>
        <v>Based on the response to REQU-03 on the "START HERE" tab, this question does not apply to this product or service.</v>
      </c>
      <c r="F23" s="45" t="str">
        <f>VLOOKUP($A23,'Institution Evaluation'!$A$56:$F$346,6,0)&amp;""</f>
        <v/>
      </c>
      <c r="I23" s="3"/>
      <c r="J23" s="3"/>
    </row>
    <row r="24" spans="1:10" s="1" customFormat="1" ht="55" x14ac:dyDescent="0.2">
      <c r="A24" s="32" t="s">
        <v>340</v>
      </c>
      <c r="B24" s="41" t="str">
        <f>VLOOKUP($A24,Questions!$A$2:$X$333,2,0)</f>
        <v>Has the consultant received training on (sensitive, HIPAA, PCI, etc.) data handling?*</v>
      </c>
      <c r="C24" s="42"/>
      <c r="D24" s="75"/>
      <c r="E24" s="44" t="str">
        <f>IF($C$18="No",'Auto Responses'!$A$5,IF($C24="Yes",VLOOKUP($A24,Questions!$A$2:$X$333,17,0)&amp;"",IF($C24="No",VLOOKUP($A24,Questions!$A$2:$X$333,16,0)&amp;"",VLOOKUP($A24,Questions!$A$2:$X$333,15,0)&amp;"")))</f>
        <v>Based on the response to REQU-03 on the "START HERE" tab, this question does not apply to this product or service.</v>
      </c>
      <c r="F24" s="45" t="str">
        <f>VLOOKUP($A24,'Institution Evaluation'!$A$56:$F$346,6,0)&amp;""</f>
        <v/>
      </c>
      <c r="I24" s="3"/>
      <c r="J24" s="3"/>
    </row>
    <row r="25" spans="1:10" s="1" customFormat="1" ht="55" x14ac:dyDescent="0.2">
      <c r="A25" s="32" t="s">
        <v>341</v>
      </c>
      <c r="B25" s="41" t="str">
        <f>VLOOKUP($A25,Questions!$A$2:$X$333,2,0)</f>
        <v>Is the data encrypted (at rest) while in the consultant's possession?*</v>
      </c>
      <c r="C25" s="42"/>
      <c r="D25" s="75"/>
      <c r="E25" s="44" t="str">
        <f>IF($C$18="No",'Auto Responses'!$A$5,IF($C25="Yes",VLOOKUP($A25,Questions!$A$2:$X$333,17,0)&amp;"",IF($C25="No",VLOOKUP($A25,Questions!$A$2:$X$333,16,0)&amp;"",IF($C25="N/A",VLOOKUP($A25,Questions!$A$2:$X$333,18,0)&amp;"",VLOOKUP($A25,Questions!$A$2:$X$333,15,0)&amp;""))))</f>
        <v>Based on the response to REQU-03 on the "START HERE" tab, this question does not apply to this product or service.</v>
      </c>
      <c r="F25" s="45" t="str">
        <f>VLOOKUP($A25,'Institution Evaluation'!$A$56:$F$346,6,0)&amp;""</f>
        <v/>
      </c>
      <c r="I25" s="3"/>
      <c r="J25" s="3"/>
    </row>
    <row r="26" spans="1:10" s="1" customFormat="1" ht="55" x14ac:dyDescent="0.2">
      <c r="A26" s="32" t="s">
        <v>342</v>
      </c>
      <c r="B26" s="41" t="str">
        <f>VLOOKUP($A26,Questions!$A$2:$X$333,2,0)</f>
        <v>Can access be restricted based on source IP address?*</v>
      </c>
      <c r="C26" s="42"/>
      <c r="D26" s="75"/>
      <c r="E26" s="44" t="str">
        <f>IF($C$18="No",'Auto Responses'!$A$5,IF($C26="Yes",VLOOKUP($A26,Questions!$A$2:$X$333,17,0)&amp;"",IF($C26="No",VLOOKUP($A26,Questions!$A$2:$X$333,16,0)&amp;"",IF($C26="N/A",VLOOKUP($A26,Questions!$A$2:$X$333,18,0)&amp;"",VLOOKUP($A26,Questions!$A$2:$X$333,15,0)&amp;""))))</f>
        <v>Based on the response to REQU-03 on the "START HERE" tab, this question does not apply to this product or service.</v>
      </c>
      <c r="F26" s="45" t="str">
        <f>VLOOKUP($A26,'Institution Evaluation'!$A$56:$F$346,6,0)&amp;""</f>
        <v/>
      </c>
      <c r="I26" s="3"/>
      <c r="J26" s="3"/>
    </row>
    <row r="27" spans="1:10" s="1" customFormat="1" ht="55" x14ac:dyDescent="0.2">
      <c r="A27" s="32" t="s">
        <v>343</v>
      </c>
      <c r="B27" s="41" t="str">
        <f>VLOOKUP($A27,Questions!$A$2:$X$333,2,0)</f>
        <v>Will the consulting take place on-premises?</v>
      </c>
      <c r="C27" s="42"/>
      <c r="D27" s="75"/>
      <c r="E27" s="44" t="str">
        <f>IF($C$18="No",'Auto Responses'!$A$5,IF($C27="Yes",VLOOKUP($A27,Questions!$A$2:$X$333,17,0)&amp;"",IF($C27="No",VLOOKUP($A27,Questions!$A$2:$X$333,16,0)&amp;"",VLOOKUP($A27,Questions!$A$2:$X$333,15,0)&amp;"")))</f>
        <v>Based on the response to REQU-03 on the "START HERE" tab, this question does not apply to this product or service.</v>
      </c>
      <c r="F27" s="45" t="str">
        <f>VLOOKUP($A27,'Institution Evaluation'!$A$56:$F$346,6,0)&amp;""</f>
        <v/>
      </c>
      <c r="I27" s="3"/>
      <c r="J27" s="3"/>
    </row>
    <row r="28" spans="1:10" s="1" customFormat="1" ht="55" x14ac:dyDescent="0.2">
      <c r="A28" s="32" t="s">
        <v>344</v>
      </c>
      <c r="B28" s="41" t="str">
        <f>VLOOKUP($A28,Questions!$A$2:$X$333,2,0)</f>
        <v>Will the consultant require access to hardware in the institution's data centers?</v>
      </c>
      <c r="C28" s="42"/>
      <c r="D28" s="75"/>
      <c r="E28" s="44" t="str">
        <f>IF($C$18="No",'Auto Responses'!$A$5,IF($C28="Yes",VLOOKUP($A28,Questions!$A$2:$X$333,17,0)&amp;"",IF($C28="No",VLOOKUP($A28,Questions!$A$2:$X$333,16,0)&amp;"",VLOOKUP($A28,Questions!$A$2:$X$333,15,0)&amp;"")))</f>
        <v>Based on the response to REQU-03 on the "START HERE" tab, this question does not apply to this product or service.</v>
      </c>
      <c r="F28" s="45" t="str">
        <f>VLOOKUP($A28,'Institution Evaluation'!$A$56:$F$346,6,0)&amp;""</f>
        <v/>
      </c>
      <c r="I28" s="3"/>
      <c r="J28" s="3"/>
    </row>
    <row r="29" spans="1:10" s="1" customFormat="1" ht="55" x14ac:dyDescent="0.2">
      <c r="A29" s="32" t="s">
        <v>345</v>
      </c>
      <c r="B29" s="41" t="str">
        <f>VLOOKUP($A29,Questions!$A$2:$X$333,2,0)</f>
        <v>Will the consultant require an account within the institution's domain (@*.edu)?</v>
      </c>
      <c r="C29" s="42"/>
      <c r="D29" s="75"/>
      <c r="E29" s="44" t="str">
        <f>IF($C$18="No",'Auto Responses'!$A$5,IF($C29="Yes",VLOOKUP($A29,Questions!$A$2:$X$333,17,0)&amp;"",IF($C29="No",VLOOKUP($A29,Questions!$A$2:$X$333,16,0)&amp;"",VLOOKUP($A29,Questions!$A$2:$X$333,15,0)&amp;"")))</f>
        <v>Based on the response to REQU-03 on the "START HERE" tab, this question does not apply to this product or service.</v>
      </c>
      <c r="F29" s="45" t="str">
        <f>VLOOKUP($A29,'Institution Evaluation'!$A$56:$F$346,6,0)&amp;""</f>
        <v/>
      </c>
      <c r="I29" s="3"/>
      <c r="J29" s="3"/>
    </row>
    <row r="30" spans="1:10" s="1" customFormat="1" ht="55" x14ac:dyDescent="0.2">
      <c r="A30" s="32" t="s">
        <v>346</v>
      </c>
      <c r="B30" s="41" t="str">
        <f>VLOOKUP($A30,Questions!$A$2:$X$333,2,0)</f>
        <v>Will any data be transferred to the consultant's possession?</v>
      </c>
      <c r="C30" s="42"/>
      <c r="D30" s="75"/>
      <c r="E30" s="44" t="str">
        <f>IF($C$18="No",'Auto Responses'!$A$5,IF($C30="Yes",VLOOKUP($A30,Questions!$A$2:$X$333,17,0)&amp;"",IF($C30="No",VLOOKUP($A30,Questions!$A$2:$X$333,16,0)&amp;"",VLOOKUP($A30,Questions!$A$2:$X$333,15,0)&amp;"")))</f>
        <v>Based on the response to REQU-03 on the "START HERE" tab, this question does not apply to this product or service.</v>
      </c>
      <c r="F30" s="45" t="str">
        <f>VLOOKUP($A30,'Institution Evaluation'!$A$56:$F$346,6,0)&amp;""</f>
        <v/>
      </c>
      <c r="I30" s="3"/>
      <c r="J30" s="3"/>
    </row>
    <row r="31" spans="1:10" s="1" customFormat="1" ht="55" x14ac:dyDescent="0.2">
      <c r="A31" s="32" t="s">
        <v>347</v>
      </c>
      <c r="B31" s="41" t="str">
        <f>VLOOKUP($A31,Questions!$A$2:$X$333,2,0)</f>
        <v>Will the consultant need remote access to the institution's network or systems?</v>
      </c>
      <c r="C31" s="42"/>
      <c r="D31" s="75"/>
      <c r="E31" s="44" t="str">
        <f>IF($C$18="No",'Auto Responses'!$A$5,IF($C31="Yes",VLOOKUP($A31,Questions!$A$2:$X$333,17,0)&amp;"",IF($C31="No",VLOOKUP($A31,Questions!$A$2:$X$333,16,0)&amp;"",VLOOKUP($A31,Questions!$A$2:$X$333,15,0)&amp;"")))</f>
        <v>Based on the response to REQU-03 on the "START HERE" tab, this question does not apply to this product or service.</v>
      </c>
      <c r="F31" s="45" t="str">
        <f>VLOOKUP($A31,'Institution Evaluation'!$A$56:$F$346,6,0)&amp;""</f>
        <v/>
      </c>
      <c r="G31" s="46" t="s">
        <v>31</v>
      </c>
      <c r="I31" s="3"/>
      <c r="J31" s="3"/>
    </row>
    <row r="32" spans="1:10" s="1" customFormat="1" ht="17.05" x14ac:dyDescent="0.2">
      <c r="A32" s="28" t="str">
        <f>VLOOKUP(LEFT($A33,4),'Auto Responses'!$N$4:$O$38,2,0)&amp;""</f>
        <v xml:space="preserve">HIPAA Compliance </v>
      </c>
      <c r="B32" s="38"/>
      <c r="C32" s="16" t="s">
        <v>19</v>
      </c>
      <c r="D32" s="16" t="s">
        <v>20</v>
      </c>
      <c r="E32" s="39" t="s">
        <v>21</v>
      </c>
      <c r="F32" s="47" t="s">
        <v>22</v>
      </c>
      <c r="I32" s="3"/>
      <c r="J32" s="3"/>
    </row>
    <row r="33" spans="1:10" s="1" customFormat="1" ht="55" x14ac:dyDescent="0.2">
      <c r="A33" s="32" t="s">
        <v>348</v>
      </c>
      <c r="B33" s="41" t="str">
        <f>VLOOKUP($A33,Questions!$A$2:$X$333,2,0)</f>
        <v>Do your workforce members receive regular training related to the Health Insurance Portability and Accountability Act (HIPAA) Privacy and Security Rules and the HITECH Act?*</v>
      </c>
      <c r="C33" s="42"/>
      <c r="D33" s="75"/>
      <c r="E33" s="44" t="str">
        <f>IF($C$19="No",'Auto Responses'!$A$7,IF($C33="Yes",VLOOKUP($A33,Questions!$A$2:$X$333,17,0)&amp;"",IF($C33="No",VLOOKUP($A33,Questions!$A$2:$X$333,16,0)&amp;"",VLOOKUP($A33,Questions!$A$2:$X$333,15,0)&amp;"")))</f>
        <v>Based on the response to REQU-05 on the "START HERE" tab, this question does not apply to this product or service.</v>
      </c>
      <c r="F33" s="45" t="str">
        <f>VLOOKUP($A33,'Institution Evaluation'!$A$56:$F$346,6,0)&amp;""</f>
        <v/>
      </c>
      <c r="I33" s="3"/>
      <c r="J33" s="3"/>
    </row>
    <row r="34" spans="1:10" s="1" customFormat="1" ht="55" x14ac:dyDescent="0.2">
      <c r="A34" s="32" t="s">
        <v>349</v>
      </c>
      <c r="B34" s="41" t="str">
        <f>VLOOKUP($A34,Questions!$A$2:$X$333,2,0)</f>
        <v>Have you identified areas of risk?*</v>
      </c>
      <c r="C34" s="42"/>
      <c r="D34" s="75"/>
      <c r="E34" s="44" t="str">
        <f>IF($C$19="No",'Auto Responses'!$A$7,IF($C34="Yes",VLOOKUP($A34,Questions!$A$2:$X$333,17,0)&amp;"",IF($C34="No",VLOOKUP($A34,Questions!$A$2:$X$333,16,0)&amp;"",VLOOKUP($A34,Questions!$A$2:$X$333,15,0)&amp;"")))</f>
        <v>Based on the response to REQU-05 on the "START HERE" tab, this question does not apply to this product or service.</v>
      </c>
      <c r="F34" s="45" t="str">
        <f>VLOOKUP($A34,'Institution Evaluation'!$A$56:$F$346,6,0)&amp;""</f>
        <v/>
      </c>
      <c r="I34" s="3"/>
      <c r="J34" s="3"/>
    </row>
    <row r="35" spans="1:10" s="1" customFormat="1" ht="55" x14ac:dyDescent="0.2">
      <c r="A35" s="32" t="s">
        <v>350</v>
      </c>
      <c r="B35" s="41" t="str">
        <f>VLOOKUP($A35,Questions!$A$2:$X$333,2,0)</f>
        <v>Have the relevant policies/plans been tested?*</v>
      </c>
      <c r="C35" s="42"/>
      <c r="D35" s="75"/>
      <c r="E35" s="44" t="str">
        <f>IF($C$19="No",'Auto Responses'!$A$7,IF($C35="Yes",VLOOKUP($A35,Questions!$A$2:$X$333,17,0)&amp;"",IF($C35="No",VLOOKUP($A35,Questions!$A$2:$X$333,16,0)&amp;"",VLOOKUP($A35,Questions!$A$2:$X$333,15,0)&amp;"")))</f>
        <v>Based on the response to REQU-05 on the "START HERE" tab, this question does not apply to this product or service.</v>
      </c>
      <c r="F35" s="45" t="str">
        <f>VLOOKUP($A35,'Institution Evaluation'!$A$56:$F$346,6,0)&amp;""</f>
        <v/>
      </c>
      <c r="I35" s="3"/>
      <c r="J35" s="3"/>
    </row>
    <row r="36" spans="1:10" s="1" customFormat="1" ht="55" x14ac:dyDescent="0.2">
      <c r="A36" s="32" t="s">
        <v>351</v>
      </c>
      <c r="B36" s="41" t="str">
        <f>VLOOKUP($A36,Questions!$A$2:$X$333,2,0)</f>
        <v>Have you entered into a Business Associate Agreements with all subcontractors who may have access to protected health information (PHI)?*</v>
      </c>
      <c r="C36" s="42"/>
      <c r="D36" s="75"/>
      <c r="E36" s="44" t="str">
        <f>IF($C$19="No",'Auto Responses'!$A$7,IF($C36="Yes",VLOOKUP($A36,Questions!$A$2:$X$333,17,0)&amp;"",IF($C36="No",VLOOKUP($A36,Questions!$A$2:$X$333,16,0)&amp;"",VLOOKUP($A36,Questions!$A$2:$X$333,15,0)&amp;"")))</f>
        <v>Based on the response to REQU-05 on the "START HERE" tab, this question does not apply to this product or service.</v>
      </c>
      <c r="F36" s="45" t="str">
        <f>VLOOKUP($A36,'Institution Evaluation'!$A$56:$F$346,6,0)&amp;""</f>
        <v/>
      </c>
      <c r="I36" s="3"/>
      <c r="J36" s="3"/>
    </row>
    <row r="37" spans="1:10" s="1" customFormat="1" ht="55" x14ac:dyDescent="0.2">
      <c r="A37" s="32" t="s">
        <v>352</v>
      </c>
      <c r="B37" s="41" t="str">
        <f>VLOOKUP($A37,Questions!$A$2:$X$333,2,0)</f>
        <v>Do you monitor or receive information regarding changes in HIPAA regulations?</v>
      </c>
      <c r="C37" s="42"/>
      <c r="D37" s="75"/>
      <c r="E37" s="44" t="str">
        <f>IF($C$19="No",'Auto Responses'!$A$7,IF($C37="Yes",VLOOKUP($A37,Questions!$A$2:$X$333,17,0)&amp;"",IF($C37="No",VLOOKUP($A37,Questions!$A$2:$X$333,16,0)&amp;"",VLOOKUP($A37,Questions!$A$2:$X$333,15,0)&amp;"")))</f>
        <v>Based on the response to REQU-05 on the "START HERE" tab, this question does not apply to this product or service.</v>
      </c>
      <c r="F37" s="45" t="str">
        <f>VLOOKUP($A37,'Institution Evaluation'!$A$56:$F$346,6,0)&amp;""</f>
        <v/>
      </c>
      <c r="I37" s="3"/>
      <c r="J37" s="3"/>
    </row>
    <row r="38" spans="1:10" s="1" customFormat="1" ht="55" x14ac:dyDescent="0.2">
      <c r="A38" s="32" t="s">
        <v>353</v>
      </c>
      <c r="B38" s="41" t="str">
        <f>VLOOKUP($A38,Questions!$A$2:$X$333,2,0)</f>
        <v>Has your organization designated HIPAA Privacy and Security officers as required by the rules?</v>
      </c>
      <c r="C38" s="42"/>
      <c r="D38" s="75"/>
      <c r="E38" s="44" t="str">
        <f>IF($C$19="No",'Auto Responses'!$A$7,IF($C38="Yes",VLOOKUP($A38,Questions!$A$2:$X$333,17,0)&amp;"",IF($C38="No",VLOOKUP($A38,Questions!$A$2:$X$333,16,0)&amp;"",VLOOKUP($A38,Questions!$A$2:$X$333,15,0)&amp;"")))</f>
        <v>Based on the response to REQU-05 on the "START HERE" tab, this question does not apply to this product or service.</v>
      </c>
      <c r="F38" s="45" t="str">
        <f>VLOOKUP($A38,'Institution Evaluation'!$A$56:$F$346,6,0)&amp;""</f>
        <v/>
      </c>
      <c r="I38" s="3"/>
      <c r="J38" s="3"/>
    </row>
    <row r="39" spans="1:10" s="1" customFormat="1" ht="55" x14ac:dyDescent="0.2">
      <c r="A39" s="32" t="s">
        <v>354</v>
      </c>
      <c r="B39" s="41" t="str">
        <f>VLOOKUP($A39,Questions!$A$2:$X$333,2,0)</f>
        <v>Do you comply with the requirements of the Health Information Technology for Economic and Clinical Health Act (HITECH)?</v>
      </c>
      <c r="C39" s="42"/>
      <c r="D39" s="75"/>
      <c r="E39" s="44" t="str">
        <f>IF($C$19="No",'Auto Responses'!$A$7,IF($C39="Yes",VLOOKUP($A39,Questions!$A$2:$X$333,17,0)&amp;"",IF($C39="No",VLOOKUP($A39,Questions!$A$2:$X$333,16,0)&amp;"",VLOOKUP($A39,Questions!$A$2:$X$333,15,0)&amp;"")))</f>
        <v>Based on the response to REQU-05 on the "START HERE" tab, this question does not apply to this product or service.</v>
      </c>
      <c r="F39" s="45" t="str">
        <f>VLOOKUP($A39,'Institution Evaluation'!$A$56:$F$346,6,0)&amp;""</f>
        <v/>
      </c>
      <c r="I39" s="3"/>
      <c r="J39" s="3"/>
    </row>
    <row r="40" spans="1:10" s="1" customFormat="1" ht="55" x14ac:dyDescent="0.2">
      <c r="A40" s="32" t="s">
        <v>355</v>
      </c>
      <c r="B40" s="41" t="str">
        <f>VLOOKUP($A40,Questions!$A$2:$X$333,2,0)</f>
        <v>Have you conducted a risk analysis as required under the HIPAA Security Rule?</v>
      </c>
      <c r="C40" s="42"/>
      <c r="D40" s="75"/>
      <c r="E40" s="44" t="str">
        <f>IF($C$19="No",'Auto Responses'!$A$7,IF($C40="Yes",VLOOKUP($A40,Questions!$A$2:$X$333,17,0)&amp;"",IF($C40="No",VLOOKUP($A40,Questions!$A$2:$X$333,16,0)&amp;"",VLOOKUP($A40,Questions!$A$2:$X$333,15,0)&amp;"")))</f>
        <v>Based on the response to REQU-05 on the "START HERE" tab, this question does not apply to this product or service.</v>
      </c>
      <c r="F40" s="45" t="str">
        <f>VLOOKUP($A40,'Institution Evaluation'!$A$56:$F$346,6,0)&amp;""</f>
        <v/>
      </c>
      <c r="I40" s="3"/>
      <c r="J40" s="3"/>
    </row>
    <row r="41" spans="1:10" s="1" customFormat="1" ht="55" x14ac:dyDescent="0.2">
      <c r="A41" s="32" t="s">
        <v>356</v>
      </c>
      <c r="B41" s="41" t="str">
        <f>VLOOKUP($A41,Questions!$A$2:$X$333,2,0)</f>
        <v>Have you taken actions to mitigate the identified risks?</v>
      </c>
      <c r="C41" s="42"/>
      <c r="D41" s="75"/>
      <c r="E41" s="44" t="str">
        <f>IF($C$19="No",'Auto Responses'!$A$7,IF($C41="Yes",VLOOKUP($A41,Questions!$A$2:$X$333,17,0)&amp;"",IF($C41="No",VLOOKUP($A41,Questions!$A$2:$X$333,16,0)&amp;"",VLOOKUP($A41,Questions!$A$2:$X$333,15,0)&amp;"")))</f>
        <v>Based on the response to REQU-05 on the "START HERE" tab, this question does not apply to this product or service.</v>
      </c>
      <c r="F41" s="45" t="str">
        <f>VLOOKUP($A41,'Institution Evaluation'!$A$56:$F$346,6,0)&amp;""</f>
        <v/>
      </c>
      <c r="I41" s="3"/>
      <c r="J41" s="3"/>
    </row>
    <row r="42" spans="1:10" s="1" customFormat="1" ht="55" x14ac:dyDescent="0.2">
      <c r="A42" s="32" t="s">
        <v>357</v>
      </c>
      <c r="B42" s="41" t="str">
        <f>VLOOKUP($A42,Questions!$A$2:$X$333,2,0)</f>
        <v>Does your application require user and system administrator password changes at a frequency no greater than 90 days?</v>
      </c>
      <c r="C42" s="42"/>
      <c r="D42" s="75"/>
      <c r="E42" s="44" t="str">
        <f>IF($C$19="No",'Auto Responses'!$A$7,IF($C42="Yes",VLOOKUP($A42,Questions!$A$2:$X$333,17,0)&amp;"",IF($C42="No",VLOOKUP($A42,Questions!$A$2:$X$333,16,0)&amp;"",VLOOKUP($A42,Questions!$A$2:$X$333,15,0)&amp;"")))</f>
        <v>Based on the response to REQU-05 on the "START HERE" tab, this question does not apply to this product or service.</v>
      </c>
      <c r="F42" s="45" t="str">
        <f>VLOOKUP($A42,'Institution Evaluation'!$A$56:$F$346,6,0)&amp;""</f>
        <v/>
      </c>
      <c r="I42" s="3"/>
      <c r="J42" s="3"/>
    </row>
    <row r="43" spans="1:10" s="1" customFormat="1" ht="55" x14ac:dyDescent="0.2">
      <c r="A43" s="32" t="s">
        <v>358</v>
      </c>
      <c r="B43" s="41" t="str">
        <f>VLOOKUP($A43,Questions!$A$2:$X$333,2,0)</f>
        <v>Does your application require users to set their own password after an administrator reset or on first use of the account?</v>
      </c>
      <c r="C43" s="42"/>
      <c r="D43" s="64"/>
      <c r="E43" s="44" t="str">
        <f>IF($C$19="No",'Auto Responses'!$A$7,IF($C43="Yes",VLOOKUP($A43,Questions!$A$2:$X$333,17,0)&amp;"",IF($C43="No",VLOOKUP($A43,Questions!$A$2:$X$333,16,0)&amp;"",VLOOKUP($A43,Questions!$A$2:$X$333,15,0)&amp;"")))</f>
        <v>Based on the response to REQU-05 on the "START HERE" tab, this question does not apply to this product or service.</v>
      </c>
      <c r="F43" s="45" t="str">
        <f>VLOOKUP($A43,'Institution Evaluation'!$A$56:$F$346,6,0)&amp;""</f>
        <v/>
      </c>
      <c r="I43" s="3"/>
      <c r="J43" s="3"/>
    </row>
    <row r="44" spans="1:10" s="1" customFormat="1" ht="55" x14ac:dyDescent="0.2">
      <c r="A44" s="32" t="s">
        <v>359</v>
      </c>
      <c r="B44" s="41" t="str">
        <f>VLOOKUP($A44,Questions!$A$2:$X$333,2,0)</f>
        <v>Does your application lock out an account after a number of failed login attempts?</v>
      </c>
      <c r="C44" s="42"/>
      <c r="D44" s="64"/>
      <c r="E44" s="44" t="str">
        <f>IF($C$19="No",'Auto Responses'!$A$7,IF($C44="Yes",VLOOKUP($A44,Questions!$A$2:$X$333,17,0)&amp;"",IF($C44="No",VLOOKUP($A44,Questions!$A$2:$X$333,16,0)&amp;"",VLOOKUP($A44,Questions!$A$2:$X$333,15,0)&amp;"")))</f>
        <v>Based on the response to REQU-05 on the "START HERE" tab, this question does not apply to this product or service.</v>
      </c>
      <c r="F44" s="45" t="str">
        <f>VLOOKUP($A44,'Institution Evaluation'!$A$56:$F$346,6,0)&amp;""</f>
        <v/>
      </c>
      <c r="I44" s="3"/>
      <c r="J44" s="3"/>
    </row>
    <row r="45" spans="1:10" s="1" customFormat="1" ht="55" x14ac:dyDescent="0.2">
      <c r="A45" s="32" t="s">
        <v>360</v>
      </c>
      <c r="B45" s="41" t="str">
        <f>VLOOKUP($A45,Questions!$A$2:$X$333,2,0)</f>
        <v>Does your application automatically lock or log-out an account after a period of inactivity?</v>
      </c>
      <c r="C45" s="42"/>
      <c r="D45" s="64"/>
      <c r="E45" s="44" t="str">
        <f>IF($C$19="No",'Auto Responses'!$A$7,IF($C45="Yes",VLOOKUP($A45,Questions!$A$2:$X$333,17,0)&amp;"",IF($C45="No",VLOOKUP($A45,Questions!$A$2:$X$333,16,0)&amp;"",VLOOKUP($A45,Questions!$A$2:$X$333,15,0)&amp;"")))</f>
        <v>Based on the response to REQU-05 on the "START HERE" tab, this question does not apply to this product or service.</v>
      </c>
      <c r="F45" s="45" t="str">
        <f>VLOOKUP($A45,'Institution Evaluation'!$A$56:$F$346,6,0)&amp;""</f>
        <v/>
      </c>
      <c r="I45" s="3"/>
      <c r="J45" s="3"/>
    </row>
    <row r="46" spans="1:10" s="1" customFormat="1" ht="55" x14ac:dyDescent="0.2">
      <c r="A46" s="32" t="s">
        <v>361</v>
      </c>
      <c r="B46" s="41" t="str">
        <f>VLOOKUP($A46,Questions!$A$2:$X$333,2,0)</f>
        <v>Are passwords visible in plain text, whether when stored or entered, including service level accounts (i.e., database accounts, etc.)?</v>
      </c>
      <c r="C46" s="42"/>
      <c r="D46" s="64"/>
      <c r="E46" s="44" t="str">
        <f>IF($C$19="No",'Auto Responses'!$A$7,IF($C46="Yes",VLOOKUP($A46,Questions!$A$2:$X$333,17,0)&amp;"",IF($C46="No",VLOOKUP($A46,Questions!$A$2:$X$333,16,0)&amp;"",VLOOKUP($A46,Questions!$A$2:$X$333,15,0)&amp;"")))</f>
        <v>Based on the response to REQU-05 on the "START HERE" tab, this question does not apply to this product or service.</v>
      </c>
      <c r="F46" s="45" t="str">
        <f>VLOOKUP($A46,'Institution Evaluation'!$A$56:$F$346,6,0)&amp;""</f>
        <v/>
      </c>
      <c r="I46" s="3"/>
      <c r="J46" s="3"/>
    </row>
    <row r="47" spans="1:10" s="1" customFormat="1" ht="55" x14ac:dyDescent="0.2">
      <c r="A47" s="32" t="s">
        <v>362</v>
      </c>
      <c r="B47" s="41" t="str">
        <f>VLOOKUP($A47,Questions!$A$2:$X$333,2,0)</f>
        <v>If the application is institution-hosted, can all service level and administrative account passwords be changed by the institution?</v>
      </c>
      <c r="C47" s="42"/>
      <c r="D47" s="64"/>
      <c r="E47" s="44" t="str">
        <f>IF($C$19="No",'Auto Responses'!$A$7,IF($C47="Yes",VLOOKUP($A47,Questions!$A$2:$X$333,17,0)&amp;"",IF($C47="No",VLOOKUP($A47,Questions!$A$2:$X$333,16,0)&amp;"",VLOOKUP($A47,Questions!$A$2:$X$333,15,0)&amp;"")))</f>
        <v>Based on the response to REQU-05 on the "START HERE" tab, this question does not apply to this product or service.</v>
      </c>
      <c r="F47" s="45" t="str">
        <f>VLOOKUP($A47,'Institution Evaluation'!$A$56:$F$346,6,0)&amp;""</f>
        <v/>
      </c>
      <c r="I47" s="3"/>
      <c r="J47" s="3"/>
    </row>
    <row r="48" spans="1:10" s="1" customFormat="1" ht="55" x14ac:dyDescent="0.2">
      <c r="A48" s="32" t="s">
        <v>363</v>
      </c>
      <c r="B48" s="41" t="str">
        <f>VLOOKUP($A48,Questions!$A$2:$X$333,2,0)</f>
        <v>Does your application provide the ability to define user access levels?</v>
      </c>
      <c r="C48" s="42"/>
      <c r="D48" s="64"/>
      <c r="E48" s="44" t="str">
        <f>IF($C$19="No",'Auto Responses'!$A$7,IF($C48="Yes",VLOOKUP($A48,Questions!$A$2:$X$333,17,0)&amp;"",IF($C48="No",VLOOKUP($A48,Questions!$A$2:$X$333,16,0)&amp;"",VLOOKUP($A48,Questions!$A$2:$X$333,15,0)&amp;"")))</f>
        <v>Based on the response to REQU-05 on the "START HERE" tab, this question does not apply to this product or service.</v>
      </c>
      <c r="F48" s="45" t="str">
        <f>VLOOKUP($A48,'Institution Evaluation'!$A$56:$F$346,6,0)&amp;""</f>
        <v/>
      </c>
      <c r="I48" s="3"/>
      <c r="J48" s="3"/>
    </row>
    <row r="49" spans="1:10" s="1" customFormat="1" ht="55" x14ac:dyDescent="0.2">
      <c r="A49" s="32" t="s">
        <v>364</v>
      </c>
      <c r="B49" s="41" t="str">
        <f>VLOOKUP($A49,Questions!$A$2:$X$333,2,0)</f>
        <v>Does your application support varying levels of access to administrative tasks defined individually per user?</v>
      </c>
      <c r="C49" s="42"/>
      <c r="D49" s="64"/>
      <c r="E49" s="44" t="str">
        <f>IF($C$19="No",'Auto Responses'!$A$7,IF($C49="Yes",VLOOKUP($A49,Questions!$A$2:$X$333,17,0)&amp;"",IF($C49="No",VLOOKUP($A49,Questions!$A$2:$X$333,16,0)&amp;"",VLOOKUP($A49,Questions!$A$2:$X$333,15,0)&amp;"")))</f>
        <v>Based on the response to REQU-05 on the "START HERE" tab, this question does not apply to this product or service.</v>
      </c>
      <c r="F49" s="45" t="str">
        <f>VLOOKUP($A49,'Institution Evaluation'!$A$56:$F$346,6,0)&amp;""</f>
        <v/>
      </c>
      <c r="I49" s="3"/>
      <c r="J49" s="3"/>
    </row>
    <row r="50" spans="1:10" s="1" customFormat="1" ht="55" x14ac:dyDescent="0.2">
      <c r="A50" s="32" t="s">
        <v>365</v>
      </c>
      <c r="B50" s="41" t="str">
        <f>VLOOKUP($A50,Questions!$A$2:$X$333,2,0)</f>
        <v>Does your application support varying levels of access to records based on user ID?</v>
      </c>
      <c r="C50" s="42"/>
      <c r="D50" s="64"/>
      <c r="E50" s="44" t="str">
        <f>IF($C$19="No",'Auto Responses'!$A$7,IF($C50="Yes",VLOOKUP($A50,Questions!$A$2:$X$333,17,0)&amp;"",IF($C50="No",VLOOKUP($A50,Questions!$A$2:$X$333,16,0)&amp;"",VLOOKUP($A50,Questions!$A$2:$X$333,15,0)&amp;"")))</f>
        <v>Based on the response to REQU-05 on the "START HERE" tab, this question does not apply to this product or service.</v>
      </c>
      <c r="F50" s="45" t="str">
        <f>VLOOKUP($A50,'Institution Evaluation'!$A$56:$F$346,6,0)&amp;""</f>
        <v/>
      </c>
      <c r="I50" s="3"/>
      <c r="J50" s="3"/>
    </row>
    <row r="51" spans="1:10" s="1" customFormat="1" ht="55" x14ac:dyDescent="0.2">
      <c r="A51" s="32" t="s">
        <v>366</v>
      </c>
      <c r="B51" s="41" t="str">
        <f>VLOOKUP($A51,Questions!$A$2:$X$333,2,0)</f>
        <v>Is there a limit to the number of groups to which a user can be assigned?</v>
      </c>
      <c r="C51" s="42"/>
      <c r="D51" s="64"/>
      <c r="E51" s="44" t="str">
        <f>IF($C$19="No",'Auto Responses'!$A$7,IF($C51="Yes",VLOOKUP($A51,Questions!$A$2:$X$333,17,0)&amp;"",IF($C51="No",VLOOKUP($A51,Questions!$A$2:$X$333,16,0)&amp;"",VLOOKUP($A51,Questions!$A$2:$X$333,15,0)&amp;"")))</f>
        <v>Based on the response to REQU-05 on the "START HERE" tab, this question does not apply to this product or service.</v>
      </c>
      <c r="F51" s="45" t="str">
        <f>VLOOKUP($A51,'Institution Evaluation'!$A$56:$F$346,6,0)&amp;""</f>
        <v/>
      </c>
      <c r="I51" s="3"/>
      <c r="J51" s="3"/>
    </row>
    <row r="52" spans="1:10" s="1" customFormat="1" ht="55" x14ac:dyDescent="0.2">
      <c r="A52" s="32" t="s">
        <v>367</v>
      </c>
      <c r="B52" s="41" t="str">
        <f>VLOOKUP($A52,Questions!$A$2:$X$333,2,0)</f>
        <v>Do accounts used for solution provider-supplied remote support abide by the same authentication policies and access logging as the rest of the system?</v>
      </c>
      <c r="C52" s="42"/>
      <c r="D52" s="64"/>
      <c r="E52" s="44" t="str">
        <f>IF($C$19="No",'Auto Responses'!$A$7,IF($C52="Yes",VLOOKUP($A52,Questions!$A$2:$X$333,17,0)&amp;"",IF($C52="No",VLOOKUP($A52,Questions!$A$2:$X$333,16,0)&amp;"",VLOOKUP($A52,Questions!$A$2:$X$333,15,0)&amp;"")))</f>
        <v>Based on the response to REQU-05 on the "START HERE" tab, this question does not apply to this product or service.</v>
      </c>
      <c r="F52" s="45" t="str">
        <f>VLOOKUP($A52,'Institution Evaluation'!$A$56:$F$346,6,0)&amp;""</f>
        <v/>
      </c>
      <c r="I52" s="3"/>
      <c r="J52" s="3"/>
    </row>
    <row r="53" spans="1:10" s="1" customFormat="1" ht="55" x14ac:dyDescent="0.2">
      <c r="A53" s="32" t="s">
        <v>368</v>
      </c>
      <c r="B53" s="41" t="str">
        <f>VLOOKUP($A53,Questions!$A$2:$X$333,2,0)</f>
        <v>Does the application log record access including specific user, date/time of access, and originating IP or device?</v>
      </c>
      <c r="C53" s="42"/>
      <c r="D53" s="64"/>
      <c r="E53" s="44" t="str">
        <f>IF($C$19="No",'Auto Responses'!$A$7,IF($C53="Yes",VLOOKUP($A53,Questions!$A$2:$X$333,17,0)&amp;"",IF($C53="No",VLOOKUP($A53,Questions!$A$2:$X$333,16,0)&amp;"",VLOOKUP($A53,Questions!$A$2:$X$333,15,0)&amp;"")))</f>
        <v>Based on the response to REQU-05 on the "START HERE" tab, this question does not apply to this product or service.</v>
      </c>
      <c r="F53" s="45" t="str">
        <f>VLOOKUP($A53,'Institution Evaluation'!$A$56:$F$346,6,0)&amp;""</f>
        <v/>
      </c>
      <c r="I53" s="3"/>
      <c r="J53" s="3"/>
    </row>
    <row r="54" spans="1:10" s="1" customFormat="1" ht="55" x14ac:dyDescent="0.2">
      <c r="A54" s="32" t="s">
        <v>369</v>
      </c>
      <c r="B54" s="41" t="str">
        <f>VLOOKUP($A54,Questions!$A$2:$X$333,2,0)</f>
        <v>Does the application log administrative activity, such as user account access changes and password changes, including specific user, date/time of changes, and originating IP or device?</v>
      </c>
      <c r="C54" s="42"/>
      <c r="D54" s="64"/>
      <c r="E54" s="44" t="str">
        <f>IF($C$19="No",'Auto Responses'!$A$7,IF($C54="Yes",VLOOKUP($A54,Questions!$A$2:$X$333,17,0)&amp;"",IF($C54="No",VLOOKUP($A54,Questions!$A$2:$X$333,16,0)&amp;"",VLOOKUP($A54,Questions!$A$2:$X$333,15,0)&amp;"")))</f>
        <v>Based on the response to REQU-05 on the "START HERE" tab, this question does not apply to this product or service.</v>
      </c>
      <c r="F54" s="45" t="str">
        <f>VLOOKUP($A54,'Institution Evaluation'!$A$56:$F$346,6,0)&amp;""</f>
        <v/>
      </c>
      <c r="I54" s="3"/>
      <c r="J54" s="3"/>
    </row>
    <row r="55" spans="1:10" s="1" customFormat="1" ht="55" x14ac:dyDescent="0.2">
      <c r="A55" s="32" t="s">
        <v>370</v>
      </c>
      <c r="B55" s="41" t="str">
        <f>VLOOKUP($A55,Questions!$A$2:$X$333,2,0)</f>
        <v>Do you retain logs for at least as long as required by HIPAA regulations?</v>
      </c>
      <c r="C55" s="34"/>
      <c r="D55" s="64"/>
      <c r="E55" s="44" t="str">
        <f>IF($C$19="No",'Auto Responses'!$A$7,IF($C55="Yes",VLOOKUP($A55,Questions!$A$2:$X$333,17,0)&amp;"",IF($C55="No",VLOOKUP($A55,Questions!$A$2:$X$333,16,0)&amp;"",VLOOKUP($A55,Questions!$A$2:$X$333,15,0)&amp;"")))</f>
        <v>Based on the response to REQU-05 on the "START HERE" tab, this question does not apply to this product or service.</v>
      </c>
      <c r="F55" s="45" t="str">
        <f>VLOOKUP($A55,'Institution Evaluation'!$A$56:$F$346,6,0)&amp;""</f>
        <v/>
      </c>
      <c r="I55" s="3"/>
      <c r="J55" s="3"/>
    </row>
    <row r="56" spans="1:10" s="1" customFormat="1" ht="55" x14ac:dyDescent="0.2">
      <c r="A56" s="32" t="s">
        <v>371</v>
      </c>
      <c r="B56" s="41" t="str">
        <f>VLOOKUP($A56,Questions!$A$2:$X$333,2,0)</f>
        <v>Can the application logs be archived?</v>
      </c>
      <c r="C56" s="42"/>
      <c r="D56" s="64"/>
      <c r="E56" s="44" t="str">
        <f>IF($C$19="No",'Auto Responses'!$A$7,IF($C56="Yes",VLOOKUP($A56,Questions!$A$2:$X$333,17,0)&amp;"",IF($C56="No",VLOOKUP($A56,Questions!$A$2:$X$333,16,0)&amp;"",VLOOKUP($A56,Questions!$A$2:$X$333,15,0)&amp;"")))</f>
        <v>Based on the response to REQU-05 on the "START HERE" tab, this question does not apply to this product or service.</v>
      </c>
      <c r="F56" s="45" t="str">
        <f>VLOOKUP($A56,'Institution Evaluation'!$A$56:$F$346,6,0)&amp;""</f>
        <v/>
      </c>
      <c r="I56" s="3"/>
      <c r="J56" s="3"/>
    </row>
    <row r="57" spans="1:10" s="1" customFormat="1" ht="55" x14ac:dyDescent="0.2">
      <c r="A57" s="32" t="s">
        <v>372</v>
      </c>
      <c r="B57" s="41" t="str">
        <f>VLOOKUP($A57,Questions!$A$2:$X$333,2,0)</f>
        <v>Can the application logs be saved externally?</v>
      </c>
      <c r="C57" s="42"/>
      <c r="D57" s="64"/>
      <c r="E57" s="44" t="str">
        <f>IF($C$19="No",'Auto Responses'!$A$7,IF($C57="Yes",VLOOKUP($A57,Questions!$A$2:$X$333,17,0)&amp;"",IF($C57="No",VLOOKUP($A57,Questions!$A$2:$X$333,16,0)&amp;"",VLOOKUP($A57,Questions!$A$2:$X$333,15,0)&amp;"")))</f>
        <v>Based on the response to REQU-05 on the "START HERE" tab, this question does not apply to this product or service.</v>
      </c>
      <c r="F57" s="45" t="str">
        <f>VLOOKUP($A57,'Institution Evaluation'!$A$56:$F$346,6,0)&amp;""</f>
        <v/>
      </c>
      <c r="I57" s="3"/>
      <c r="J57" s="3"/>
    </row>
    <row r="58" spans="1:10" s="1" customFormat="1" ht="55" x14ac:dyDescent="0.2">
      <c r="A58" s="32" t="s">
        <v>373</v>
      </c>
      <c r="B58" s="41" t="str">
        <f>VLOOKUP($A58,Questions!$A$2:$X$333,2,0)</f>
        <v>Do you have a disaster recovery plan and emergency mode operation plan?</v>
      </c>
      <c r="C58" s="42"/>
      <c r="D58" s="64"/>
      <c r="E58" s="44" t="str">
        <f>IF($C$19="No",'Auto Responses'!$A$7,IF($C58="Yes",VLOOKUP($A58,Questions!$A$2:$X$333,17,0)&amp;"",IF($C58="No",VLOOKUP($A58,Questions!$A$2:$X$333,16,0)&amp;"",VLOOKUP($A58,Questions!$A$2:$X$333,15,0)&amp;"")))</f>
        <v>Based on the response to REQU-05 on the "START HERE" tab, this question does not apply to this product or service.</v>
      </c>
      <c r="F58" s="45" t="str">
        <f>VLOOKUP($A58,'Institution Evaluation'!$A$56:$F$346,6,0)&amp;""</f>
        <v/>
      </c>
      <c r="I58" s="3"/>
      <c r="J58" s="3"/>
    </row>
    <row r="59" spans="1:10" s="1" customFormat="1" ht="55" x14ac:dyDescent="0.2">
      <c r="A59" s="32" t="s">
        <v>374</v>
      </c>
      <c r="B59" s="41" t="str">
        <f>VLOOKUP($A59,Questions!$A$2:$X$333,2,0)</f>
        <v>Can you provide a HIPAA compliance attestation document?</v>
      </c>
      <c r="C59" s="42"/>
      <c r="D59" s="64"/>
      <c r="E59" s="44" t="str">
        <f>IF($C$19="No",'Auto Responses'!$A$7,IF($C59="Yes",VLOOKUP($A59,Questions!$A$2:$X$333,17,0)&amp;"",IF($C59="No",VLOOKUP($A59,Questions!$A$2:$X$333,16,0)&amp;"",VLOOKUP($A59,Questions!$A$2:$X$333,15,0)&amp;"")))</f>
        <v>Based on the response to REQU-05 on the "START HERE" tab, this question does not apply to this product or service.</v>
      </c>
      <c r="F59" s="45" t="str">
        <f>VLOOKUP($A59,'Institution Evaluation'!$A$56:$F$346,6,0)&amp;""</f>
        <v/>
      </c>
      <c r="I59" s="3"/>
      <c r="J59" s="3"/>
    </row>
    <row r="60" spans="1:10" s="1" customFormat="1" ht="55" x14ac:dyDescent="0.2">
      <c r="A60" s="32" t="s">
        <v>375</v>
      </c>
      <c r="B60" s="41" t="str">
        <f>VLOOKUP($A60,Questions!$A$2:$X$333,2,0)</f>
        <v>Are you willing to enter into a Business Associate Agreement (BAA)?</v>
      </c>
      <c r="C60" s="42"/>
      <c r="D60" s="64"/>
      <c r="E60" s="44" t="str">
        <f>IF($C$19="No",'Auto Responses'!$A$7,IF($C60="Yes",VLOOKUP($A60,Questions!$A$2:$X$333,17,0)&amp;"",IF($C60="No",VLOOKUP($A60,Questions!$A$2:$X$333,16,0)&amp;"",VLOOKUP($A60,Questions!$A$2:$X$333,15,0)&amp;"")))</f>
        <v>Based on the response to REQU-05 on the "START HERE" tab, this question does not apply to this product or service.</v>
      </c>
      <c r="F60" s="45" t="str">
        <f>VLOOKUP($A60,'Institution Evaluation'!$A$56:$F$346,6,0)&amp;""</f>
        <v/>
      </c>
      <c r="I60" s="3"/>
      <c r="J60" s="3"/>
    </row>
    <row r="61" spans="1:10" s="1" customFormat="1" ht="55" x14ac:dyDescent="0.2">
      <c r="A61" s="32" t="s">
        <v>376</v>
      </c>
      <c r="B61" s="41" t="str">
        <f>VLOOKUP($A61,Questions!$A$2:$X$333,2,0)</f>
        <v>Do your data backup and retention policies and practices meet HIPAA requirements?</v>
      </c>
      <c r="C61" s="42"/>
      <c r="D61" s="64"/>
      <c r="E61" s="44" t="str">
        <f>IF($C$19="No",'Auto Responses'!$A$7,IF($C61="Yes",VLOOKUP($A61,Questions!$A$2:$X$333,17,0)&amp;"",IF($C61="No",VLOOKUP($A61,Questions!$A$2:$X$333,16,0)&amp;"",VLOOKUP($A61,Questions!$A$2:$X$333,15,0)&amp;"")))</f>
        <v>Based on the response to REQU-05 on the "START HERE" tab, this question does not apply to this product or service.</v>
      </c>
      <c r="F61" s="45" t="str">
        <f>VLOOKUP($A61,'Institution Evaluation'!$A$56:$F$346,6,0)&amp;""</f>
        <v/>
      </c>
      <c r="G61" s="46" t="s">
        <v>31</v>
      </c>
      <c r="I61" s="3"/>
      <c r="J61" s="3"/>
    </row>
    <row r="62" spans="1:10" s="1" customFormat="1" ht="17.05" x14ac:dyDescent="0.2">
      <c r="A62" s="28" t="str">
        <f>VLOOKUP(LEFT($A63,4),'Auto Responses'!$N$4:$O$38,2,0)&amp;""</f>
        <v xml:space="preserve"> Payment Card Industry Data Security Standard (PCI DSS)</v>
      </c>
      <c r="B62" s="38"/>
      <c r="C62" s="16" t="s">
        <v>19</v>
      </c>
      <c r="D62" s="16" t="s">
        <v>20</v>
      </c>
      <c r="E62" s="39" t="s">
        <v>21</v>
      </c>
      <c r="F62" s="47" t="s">
        <v>22</v>
      </c>
      <c r="I62" s="3"/>
      <c r="J62" s="3"/>
    </row>
    <row r="63" spans="1:10" s="1" customFormat="1" ht="55" x14ac:dyDescent="0.2">
      <c r="A63" s="32" t="s">
        <v>377</v>
      </c>
      <c r="B63" s="41" t="str">
        <f>VLOOKUP($A63,Questions!$A$2:$X$333,2,0)</f>
        <v>Do you have a current, executed within the past year, Attestation of Compliance (AoC) or Report on Compliance (RoC)?*</v>
      </c>
      <c r="C63" s="42"/>
      <c r="D63" s="64"/>
      <c r="E63" s="44" t="str">
        <f>IF($C$20="No",'Auto Responses'!$A$8,IF($C63="Yes",VLOOKUP($A63,Questions!$A$2:$X$333,17,0)&amp;"",IF($C63="No",VLOOKUP($A63,Questions!$A$2:$X$333,16,0)&amp;"",VLOOKUP($A63,Questions!$A$2:$X$333,15,0)&amp;"")))</f>
        <v>Based on the response to REQU-06 on the "START HERE" tab, this question does not apply to this product or service.</v>
      </c>
      <c r="F63" s="45" t="str">
        <f>VLOOKUP($A63,'Institution Evaluation'!$A$56:$F$346,6,0)&amp;""</f>
        <v/>
      </c>
      <c r="I63" s="3"/>
      <c r="J63" s="3"/>
    </row>
    <row r="64" spans="1:10" s="1" customFormat="1" ht="55" x14ac:dyDescent="0.2">
      <c r="A64" s="32" t="s">
        <v>378</v>
      </c>
      <c r="B64" s="41" t="str">
        <f>VLOOKUP($A64,Questions!$A$2:$X$333,2,0)</f>
        <v>Is the application listed as an approved Payment Application Data Security Standard (PA-DSS) application?*</v>
      </c>
      <c r="C64" s="42"/>
      <c r="D64" s="64"/>
      <c r="E64" s="44" t="str">
        <f>IF($C$20="No",'Auto Responses'!$A$8,IF($C64="Yes",VLOOKUP($A64,Questions!$A$2:$X$333,17,0)&amp;"",IF($C64="No",VLOOKUP($A64,Questions!$A$2:$X$333,16,0)&amp;"",VLOOKUP($A64,Questions!$A$2:$X$333,15,0)&amp;"")))</f>
        <v>Based on the response to REQU-06 on the "START HERE" tab, this question does not apply to this product or service.</v>
      </c>
      <c r="F64" s="45" t="str">
        <f>VLOOKUP($A64,'Institution Evaluation'!$A$56:$F$346,6,0)&amp;""</f>
        <v/>
      </c>
      <c r="I64" s="3"/>
      <c r="J64" s="3"/>
    </row>
    <row r="65" spans="1:10" s="1" customFormat="1" ht="55" x14ac:dyDescent="0.2">
      <c r="A65" s="32" t="s">
        <v>379</v>
      </c>
      <c r="B65" s="41" t="str">
        <f>VLOOKUP($A65,Questions!$A$2:$X$333,2,0)</f>
        <v>Does the system or solutions use a third party to collect, store, process, or transmit cardholder (payment/credit/debt card) data?*</v>
      </c>
      <c r="C65" s="42"/>
      <c r="D65" s="64"/>
      <c r="E65" s="44" t="str">
        <f>IF($C$20="No",'Auto Responses'!$A$8,IF($C65="Yes",VLOOKUP($A65,Questions!$A$2:$X$333,17,0)&amp;"",IF($C65="No",VLOOKUP($A65,Questions!$A$2:$X$333,16,0)&amp;"",VLOOKUP($A65,Questions!$A$2:$X$333,15,0)&amp;"")))</f>
        <v>Based on the response to REQU-06 on the "START HERE" tab, this question does not apply to this product or service.</v>
      </c>
      <c r="F65" s="45" t="str">
        <f>VLOOKUP($A65,'Institution Evaluation'!$A$56:$F$346,6,0)&amp;""</f>
        <v/>
      </c>
      <c r="I65" s="3"/>
      <c r="J65" s="3"/>
    </row>
    <row r="66" spans="1:10" s="1" customFormat="1" ht="55" x14ac:dyDescent="0.2">
      <c r="A66" s="32" t="s">
        <v>380</v>
      </c>
      <c r="B66" s="41" t="str">
        <f>VLOOKUP($A66,Questions!$A$2:$X$333,2,0)</f>
        <v>Do your systems or solutions store, process, or transmit cardholder (payment/credit/debt card) data?</v>
      </c>
      <c r="C66" s="42"/>
      <c r="D66" s="64"/>
      <c r="E66" s="44" t="str">
        <f>IF($C$20="No",'Auto Responses'!$A$8,IF($C66="Yes",VLOOKUP($A66,Questions!$A$2:$X$333,17,0)&amp;"",IF($C66="No",VLOOKUP($A66,Questions!$A$2:$X$333,16,0)&amp;"",VLOOKUP($A66,Questions!$A$2:$X$333,15,0)&amp;"")))</f>
        <v>Based on the response to REQU-06 on the "START HERE" tab, this question does not apply to this product or service.</v>
      </c>
      <c r="F66" s="45" t="str">
        <f>VLOOKUP($A66,'Institution Evaluation'!$A$56:$F$346,6,0)&amp;""</f>
        <v/>
      </c>
      <c r="I66" s="3"/>
      <c r="J66" s="3"/>
    </row>
    <row r="67" spans="1:10" s="1" customFormat="1" ht="55" x14ac:dyDescent="0.2">
      <c r="A67" s="32" t="s">
        <v>381</v>
      </c>
      <c r="B67" s="41" t="str">
        <f>VLOOKUP($A67,Questions!$A$2:$X$333,2,0)</f>
        <v>Are you compliant with the Payment Card Industry Data Security Standard (PCI DSS)?</v>
      </c>
      <c r="C67" s="42"/>
      <c r="D67" s="64"/>
      <c r="E67" s="44" t="str">
        <f>IF($C$20="No",'Auto Responses'!$A$8,IF($C67="Yes",VLOOKUP($A67,Questions!$A$2:$X$333,17,0)&amp;"",IF($C67="No",VLOOKUP($A67,Questions!$A$2:$X$333,16,0)&amp;"",VLOOKUP($A67,Questions!$A$2:$X$333,15,0)&amp;"")))</f>
        <v>Based on the response to REQU-06 on the "START HERE" tab, this question does not apply to this product or service.</v>
      </c>
      <c r="F67" s="45" t="str">
        <f>VLOOKUP($A67,'Institution Evaluation'!$A$56:$F$346,6,0)&amp;""</f>
        <v/>
      </c>
      <c r="I67" s="3"/>
      <c r="J67" s="3"/>
    </row>
    <row r="68" spans="1:10" s="1" customFormat="1" ht="55" x14ac:dyDescent="0.2">
      <c r="A68" s="32" t="s">
        <v>382</v>
      </c>
      <c r="B68" s="41" t="str">
        <f>VLOOKUP($A68,Questions!$A$2:$X$333,2,0)</f>
        <v>Are you classified as a service provider?</v>
      </c>
      <c r="C68" s="42"/>
      <c r="D68" s="64"/>
      <c r="E68" s="44" t="str">
        <f>IF($C$20="No",'Auto Responses'!$A$8,IF($C68="Yes",VLOOKUP($A68,Questions!$A$2:$X$333,17,0)&amp;"",IF($C68="No",VLOOKUP($A68,Questions!$A$2:$X$333,16,0)&amp;"",VLOOKUP($A68,Questions!$A$2:$X$333,15,0)&amp;"")))</f>
        <v>Based on the response to REQU-06 on the "START HERE" tab, this question does not apply to this product or service.</v>
      </c>
      <c r="F68" s="45" t="str">
        <f>VLOOKUP($A68,'Institution Evaluation'!$A$56:$F$346,6,0)&amp;""</f>
        <v/>
      </c>
      <c r="I68" s="3"/>
      <c r="J68" s="3"/>
    </row>
    <row r="69" spans="1:10" s="1" customFormat="1" ht="55" x14ac:dyDescent="0.2">
      <c r="A69" s="32" t="s">
        <v>383</v>
      </c>
      <c r="B69" s="41" t="str">
        <f>VLOOKUP($A69,Questions!$A$2:$X$333,2,0)</f>
        <v>Are you on the list of Visa approved service providers?</v>
      </c>
      <c r="C69" s="42"/>
      <c r="D69" s="64"/>
      <c r="E69" s="44" t="str">
        <f>IF($C$20="No",'Auto Responses'!$A$8,IF($C69="Yes",VLOOKUP($A69,Questions!$A$2:$X$333,17,0)&amp;"",IF($C69="No",VLOOKUP($A69,Questions!$A$2:$X$333,16,0)&amp;"",VLOOKUP($A69,Questions!$A$2:$X$333,15,0)&amp;"")))</f>
        <v>Based on the response to REQU-06 on the "START HERE" tab, this question does not apply to this product or service.</v>
      </c>
      <c r="F69" s="45" t="str">
        <f>VLOOKUP($A69,'Institution Evaluation'!$A$56:$F$346,6,0)&amp;""</f>
        <v/>
      </c>
      <c r="I69" s="3"/>
      <c r="J69" s="3"/>
    </row>
    <row r="70" spans="1:10" s="1" customFormat="1" ht="55" x14ac:dyDescent="0.2">
      <c r="A70" s="32" t="s">
        <v>384</v>
      </c>
      <c r="B70" s="41" t="str">
        <f>VLOOKUP($A70,Questions!$A$2:$X$333,2,0)</f>
        <v>Are you classified as a merchant? If so, what level (1, 2, 3, 4)?</v>
      </c>
      <c r="C70" s="42"/>
      <c r="D70" s="64"/>
      <c r="E70" s="44" t="str">
        <f>IF($C$20="No",'Auto Responses'!$A$8,IF($C70="Yes",VLOOKUP($A70,Questions!$A$2:$X$333,17,0)&amp;"",IF($C70="No",VLOOKUP($A70,Questions!$A$2:$X$333,16,0)&amp;"",VLOOKUP($A70,Questions!$A$2:$X$333,15,0)&amp;"")))</f>
        <v>Based on the response to REQU-06 on the "START HERE" tab, this question does not apply to this product or service.</v>
      </c>
      <c r="F70" s="45" t="str">
        <f>VLOOKUP($A70,'Institution Evaluation'!$A$56:$F$346,6,0)&amp;""</f>
        <v/>
      </c>
      <c r="I70" s="3"/>
      <c r="J70" s="3"/>
    </row>
    <row r="71" spans="1:10" s="1" customFormat="1" ht="55" x14ac:dyDescent="0.2">
      <c r="A71" s="32" t="s">
        <v>385</v>
      </c>
      <c r="B71" s="41" t="str">
        <f>VLOOKUP($A71,Questions!$A$2:$X$333,2,0)</f>
        <v>Describe the architecture employed by the system to verify and authorize credit card transactions.</v>
      </c>
      <c r="C71" s="34"/>
      <c r="D71" s="64"/>
      <c r="E71" s="44" t="str">
        <f>IF($C$20="No",'Auto Responses'!$A$8,IF($C71="Yes",VLOOKUP($A71,Questions!$A$2:$X$333,17,0)&amp;"",IF($C71="No",VLOOKUP($A71,Questions!$A$2:$X$333,16,0)&amp;"",VLOOKUP($A71,Questions!$A$2:$X$333,15,0)&amp;"")))</f>
        <v>Based on the response to REQU-06 on the "START HERE" tab, this question does not apply to this product or service.</v>
      </c>
      <c r="F71" s="45" t="str">
        <f>VLOOKUP($A71,'Institution Evaluation'!$A$56:$F$346,6,0)&amp;""</f>
        <v/>
      </c>
      <c r="I71" s="3"/>
      <c r="J71" s="3"/>
    </row>
    <row r="72" spans="1:10" s="1" customFormat="1" ht="55" x14ac:dyDescent="0.2">
      <c r="A72" s="32" t="s">
        <v>386</v>
      </c>
      <c r="B72" s="41" t="str">
        <f>VLOOKUP($A72,Questions!$A$2:$X$333,2,0)</f>
        <v>What payment processors/gateways does the system support?</v>
      </c>
      <c r="C72" s="34"/>
      <c r="D72" s="64"/>
      <c r="E72" s="44" t="str">
        <f>IF($C$20="No",'Auto Responses'!$A$8,IF($C72="Yes",VLOOKUP($A72,Questions!$A$2:$X$333,17,0)&amp;"",IF($C72="No",VLOOKUP($A72,Questions!$A$2:$X$333,16,0)&amp;"",VLOOKUP($A72,Questions!$A$2:$X$333,15,0)&amp;"")))</f>
        <v>Based on the response to REQU-06 on the "START HERE" tab, this question does not apply to this product or service.</v>
      </c>
      <c r="F72" s="45" t="str">
        <f>VLOOKUP($A72,'Institution Evaluation'!$A$56:$F$346,6,0)&amp;""</f>
        <v/>
      </c>
      <c r="I72" s="3"/>
      <c r="J72" s="3"/>
    </row>
    <row r="73" spans="1:10" s="1" customFormat="1" ht="55" x14ac:dyDescent="0.2">
      <c r="A73" s="32" t="s">
        <v>387</v>
      </c>
      <c r="B73" s="41" t="str">
        <f>VLOOKUP($A73,Questions!$A$2:$X$333,2,0)</f>
        <v>Can the application be installed in a PCI DSS–compliant manner?</v>
      </c>
      <c r="C73" s="42"/>
      <c r="D73" s="64"/>
      <c r="E73" s="44" t="str">
        <f>IF($C$20="No",'Auto Responses'!$A$8,IF($C73="Yes",VLOOKUP($A73,Questions!$A$2:$X$333,17,0)&amp;"",IF($C73="No",VLOOKUP($A73,Questions!$A$2:$X$333,16,0)&amp;"",VLOOKUP($A73,Questions!$A$2:$X$333,15,0)&amp;"")))</f>
        <v>Based on the response to REQU-06 on the "START HERE" tab, this question does not apply to this product or service.</v>
      </c>
      <c r="F73" s="45" t="str">
        <f>VLOOKUP($A73,'Institution Evaluation'!$A$56:$F$346,6,0)&amp;""</f>
        <v/>
      </c>
      <c r="I73" s="3"/>
      <c r="J73" s="3"/>
    </row>
    <row r="74" spans="1:10" s="1" customFormat="1" ht="55" x14ac:dyDescent="0.2">
      <c r="A74" s="32" t="s">
        <v>388</v>
      </c>
      <c r="B74" s="41" t="str">
        <f>VLOOKUP($A74,Questions!$A$2:$X$333,2,0)</f>
        <v>Include documentation describing the system's abilities to comply with the PCI DSS and any features or capabilities of the system that must be added or changed in order to operate in compliance with the standards.</v>
      </c>
      <c r="C74" s="34"/>
      <c r="D74" s="64"/>
      <c r="E74" s="44" t="str">
        <f>IF($C$20="No",'Auto Responses'!$A$8,IF($C74="Yes",VLOOKUP($A74,Questions!$A$2:$X$333,17,0)&amp;"",IF($C74="No",VLOOKUP($A74,Questions!$A$2:$X$333,16,0)&amp;"",VLOOKUP($A74,Questions!$A$2:$X$333,15,0)&amp;"")))</f>
        <v>Based on the response to REQU-06 on the "START HERE" tab, this question does not apply to this product or service.</v>
      </c>
      <c r="F74" s="45" t="str">
        <f>VLOOKUP($A74,'Institution Evaluation'!$A$56:$F$346,6,0)&amp;""</f>
        <v/>
      </c>
      <c r="G74" s="46" t="s">
        <v>31</v>
      </c>
      <c r="I74" s="3"/>
      <c r="J74" s="3"/>
    </row>
    <row r="75" spans="1:10" s="1" customFormat="1" ht="17.05" x14ac:dyDescent="0.2">
      <c r="A75" s="28" t="str">
        <f>VLOOKUP(LEFT($A76,4),'Auto Responses'!$N$4:$O$38,2,0)&amp;""</f>
        <v xml:space="preserve"> On-Premises Data Solutions</v>
      </c>
      <c r="B75" s="38"/>
      <c r="C75" s="16" t="s">
        <v>19</v>
      </c>
      <c r="D75" s="16" t="s">
        <v>20</v>
      </c>
      <c r="E75" s="39" t="s">
        <v>21</v>
      </c>
      <c r="F75" s="47" t="s">
        <v>22</v>
      </c>
      <c r="I75" s="3"/>
      <c r="J75" s="3"/>
    </row>
    <row r="76" spans="1:10" s="1" customFormat="1" ht="55" x14ac:dyDescent="0.2">
      <c r="A76" s="32" t="s">
        <v>389</v>
      </c>
      <c r="B76" s="41" t="str">
        <f>VLOOKUP($A76,Questions!$A$2:$X$333,2,0)</f>
        <v>Do you support role-based access control (RBAC) for system administrators?</v>
      </c>
      <c r="C76" s="42"/>
      <c r="D76" s="64"/>
      <c r="E76" s="44" t="str">
        <f>IF($C$21="No",'Auto Responses'!$A$9,IF($C76="Yes",VLOOKUP($A76,Questions!$A$2:$X$333,17,0)&amp;"",IF($C76="No",VLOOKUP($A76,Questions!$A$2:$X$333,16,0)&amp;"",VLOOKUP($A76,Questions!$A$2:$X$333,15,0)&amp;"")))</f>
        <v>Based on the response to REQU-07 on the "START HERE" tab, this question does not apply to this product or service.</v>
      </c>
      <c r="F76" s="45" t="str">
        <f>VLOOKUP($A76,'Institution Evaluation'!$A$56:$F$346,6,0)&amp;""</f>
        <v/>
      </c>
      <c r="I76" s="3"/>
      <c r="J76" s="3"/>
    </row>
    <row r="77" spans="1:10" s="1" customFormat="1" ht="55" x14ac:dyDescent="0.2">
      <c r="A77" s="32" t="s">
        <v>390</v>
      </c>
      <c r="B77" s="41" t="str">
        <f>VLOOKUP($A77,Questions!$A$2:$X$333,2,0)</f>
        <v>Can your employees access customer systems remotely?</v>
      </c>
      <c r="C77" s="42"/>
      <c r="D77" s="64"/>
      <c r="E77" s="44" t="str">
        <f>IF($C$21="No",'Auto Responses'!$A$9,IF($C77="Yes",VLOOKUP($A77,Questions!$A$2:$X$333,17,0)&amp;"",IF($C77="No",VLOOKUP($A77,Questions!$A$2:$X$333,16,0)&amp;"",VLOOKUP($A77,Questions!$A$2:$X$333,15,0)&amp;"")))</f>
        <v>Based on the response to REQU-07 on the "START HERE" tab, this question does not apply to this product or service.</v>
      </c>
      <c r="F77" s="45" t="str">
        <f>VLOOKUP($A77,'Institution Evaluation'!$A$56:$F$346,6,0)&amp;""</f>
        <v/>
      </c>
      <c r="I77" s="3"/>
      <c r="J77" s="3"/>
    </row>
    <row r="78" spans="1:10" s="1" customFormat="1" ht="55" x14ac:dyDescent="0.2">
      <c r="A78" s="32" t="s">
        <v>391</v>
      </c>
      <c r="B78" s="41" t="str">
        <f>VLOOKUP($A78,Questions!$A$2:$X$333,2,0)</f>
        <v>Can you provide overall system and/or application architecture diagrams including a full description of the data communications architecture for all components of the system?</v>
      </c>
      <c r="C78" s="42"/>
      <c r="D78" s="64"/>
      <c r="E78" s="44" t="str">
        <f>IF($C$21="No",'Auto Responses'!$A$9,IF($C78="Yes",VLOOKUP($A78,Questions!$A$2:$X$333,17,0)&amp;"",IF($C78="No",VLOOKUP($A78,Questions!$A$2:$X$333,16,0)&amp;"",VLOOKUP($A78,Questions!$A$2:$X$333,15,0)&amp;"")))</f>
        <v>Based on the response to REQU-07 on the "START HERE" tab, this question does not apply to this product or service.</v>
      </c>
      <c r="F78" s="45" t="str">
        <f>VLOOKUP($A78,'Institution Evaluation'!$A$56:$F$346,6,0)&amp;""</f>
        <v/>
      </c>
      <c r="I78" s="3"/>
      <c r="J78" s="3"/>
    </row>
    <row r="79" spans="1:10" s="1" customFormat="1" ht="55" x14ac:dyDescent="0.2">
      <c r="A79" s="32" t="s">
        <v>392</v>
      </c>
      <c r="B79" s="41" t="str">
        <f>VLOOKUP($A79,Questions!$A$2:$X$333,2,0)</f>
        <v>Do you require remote management of the system?</v>
      </c>
      <c r="C79" s="42"/>
      <c r="D79" s="64"/>
      <c r="E79" s="44" t="str">
        <f>IF($C$21="No",'Auto Responses'!$A$9,IF($C79="Yes",VLOOKUP($A79,Questions!$A$2:$X$333,17,0)&amp;"",IF($C79="No",VLOOKUP($A79,Questions!$A$2:$X$333,16,0)&amp;"",VLOOKUP($A79,Questions!$A$2:$X$333,15,0)&amp;"")))</f>
        <v>Based on the response to REQU-07 on the "START HERE" tab, this question does not apply to this product or service.</v>
      </c>
      <c r="F79" s="45" t="str">
        <f>VLOOKUP($A79,'Institution Evaluation'!$A$56:$F$346,6,0)&amp;""</f>
        <v/>
      </c>
      <c r="I79" s="3"/>
      <c r="J79" s="3"/>
    </row>
    <row r="80" spans="1:10" s="1" customFormat="1" ht="55" x14ac:dyDescent="0.2">
      <c r="A80" s="32" t="s">
        <v>393</v>
      </c>
      <c r="B80" s="41" t="str">
        <f>VLOOKUP($A80,Questions!$A$2:$X$333,2,0)</f>
        <v>If you answered "yes" to OPEM-04, are your remote actions and changes logged or otherwise visible to the campus?</v>
      </c>
      <c r="C80" s="42"/>
      <c r="D80" s="64"/>
      <c r="E80" s="44" t="str">
        <f>IF($C$21="No",'Auto Responses'!$A$9,IF($C80="Yes",VLOOKUP($A80,Questions!$A$2:$X$333,17,0)&amp;"",IF($C80="No",VLOOKUP($A80,Questions!$A$2:$X$333,16,0)&amp;"",IF($C80="N/A",VLOOKUP($A80,Questions!$A$2:$X$333,18,0)&amp;"",VLOOKUP($A80,Questions!$A$2:$X$333,15,0)&amp;""))))</f>
        <v>Based on the response to REQU-07 on the "START HERE" tab, this question does not apply to this product or service.</v>
      </c>
      <c r="F80" s="45" t="str">
        <f>VLOOKUP($A80,'Institution Evaluation'!$A$56:$F$346,6,0)&amp;""</f>
        <v/>
      </c>
      <c r="I80" s="3"/>
      <c r="J80" s="3"/>
    </row>
    <row r="81" spans="1:12" s="1" customFormat="1" ht="55" x14ac:dyDescent="0.2">
      <c r="A81" s="32" t="s">
        <v>394</v>
      </c>
      <c r="B81" s="41" t="str">
        <f>VLOOKUP($A81,Questions!$A$2:$X$333,2,0)</f>
        <v>If you maintain remote access to the system, will you handle data in a FERPA-compliant manner?</v>
      </c>
      <c r="C81" s="42"/>
      <c r="D81" s="64"/>
      <c r="E81" s="44" t="str">
        <f>IF($C$21="No",'Auto Responses'!$A$9,IF($C81="Yes",VLOOKUP($A81,Questions!$A$2:$X$333,17,0)&amp;"",IF($C81="No",VLOOKUP($A81,Questions!$A$2:$X$333,16,0)&amp;"",IF($C81="N/A",VLOOKUP($A81,Questions!$A$2:$X$333,18,0)&amp;"",VLOOKUP($A81,Questions!$A$2:$X$333,15,0)&amp;""))))</f>
        <v>Based on the response to REQU-07 on the "START HERE" tab, this question does not apply to this product or service.</v>
      </c>
      <c r="F81" s="45" t="str">
        <f>VLOOKUP($A81,'Institution Evaluation'!$A$56:$F$346,6,0)&amp;""</f>
        <v/>
      </c>
      <c r="I81" s="3"/>
      <c r="J81" s="3"/>
    </row>
    <row r="82" spans="1:12" s="1" customFormat="1" ht="55" x14ac:dyDescent="0.2">
      <c r="A82" s="32" t="s">
        <v>395</v>
      </c>
      <c r="B82" s="41" t="str">
        <f>VLOOKUP($A82,Questions!$A$2:$X$333,2,0)</f>
        <v>Do you support campus status monitoring through SNMPv3 or other means?</v>
      </c>
      <c r="C82" s="42"/>
      <c r="D82" s="64"/>
      <c r="E82" s="44" t="str">
        <f>IF($C$21="No",'Auto Responses'!$A$9,IF($C82="Yes",VLOOKUP($A82,Questions!$A$2:$X$333,17,0)&amp;"",IF($C82="No",VLOOKUP($A82,Questions!$A$2:$X$333,16,0)&amp;"",VLOOKUP($A82,Questions!$A$2:$X$333,15,0)&amp;"")))</f>
        <v>Based on the response to REQU-07 on the "START HERE" tab, this question does not apply to this product or service.</v>
      </c>
      <c r="F82" s="45" t="str">
        <f>VLOOKUP($A82,'Institution Evaluation'!$A$56:$F$346,6,0)&amp;""</f>
        <v/>
      </c>
      <c r="I82" s="3"/>
      <c r="J82" s="3"/>
    </row>
    <row r="83" spans="1:12" s="1" customFormat="1" ht="55" x14ac:dyDescent="0.2">
      <c r="A83" s="32" t="s">
        <v>396</v>
      </c>
      <c r="B83" s="41" t="str">
        <f>VLOOKUP($A83,Questions!$A$2:$X$333,2,0)</f>
        <v>Describe or provide a reference to any other safeguards used to monitor for malicious activity.</v>
      </c>
      <c r="C83" s="76"/>
      <c r="D83" s="64"/>
      <c r="E83" s="44" t="str">
        <f>IF($C$21="No",'Auto Responses'!$A$9,IF($C83="Yes",VLOOKUP($A83,Questions!$A$2:$X$333,17,0)&amp;"",IF($C83="No",VLOOKUP($A83,Questions!$A$2:$X$333,16,0)&amp;"",VLOOKUP($A83,Questions!$A$2:$X$333,15,0)&amp;"")))</f>
        <v>Based on the response to REQU-07 on the "START HERE" tab, this question does not apply to this product or service.</v>
      </c>
      <c r="F83" s="45" t="str">
        <f>VLOOKUP($A83,'Institution Evaluation'!$A$56:$F$346,6,0)&amp;""</f>
        <v/>
      </c>
      <c r="I83" s="3"/>
      <c r="J83" s="3"/>
    </row>
    <row r="84" spans="1:12" s="1" customFormat="1" ht="55" x14ac:dyDescent="0.2">
      <c r="A84" s="32" t="s">
        <v>397</v>
      </c>
      <c r="B84" s="41" t="str">
        <f>VLOOKUP($A84,Questions!$A$2:$X$333,2,0)</f>
        <v>Describe how long your organization has conducted business in this area.</v>
      </c>
      <c r="C84" s="76"/>
      <c r="D84" s="64"/>
      <c r="E84" s="44" t="str">
        <f>IF($C$21="No",'Auto Responses'!$A$9,IF($C84="Yes",VLOOKUP($A84,Questions!$A$2:$X$333,17,0)&amp;"",IF($C84="No",VLOOKUP($A84,Questions!$A$2:$X$333,16,0)&amp;"",VLOOKUP($A84,Questions!$A$2:$X$333,15,0)&amp;"")))</f>
        <v>Based on the response to REQU-07 on the "START HERE" tab, this question does not apply to this product or service.</v>
      </c>
      <c r="F84" s="45" t="str">
        <f>VLOOKUP($A84,'Institution Evaluation'!$A$56:$F$346,6,0)&amp;""</f>
        <v/>
      </c>
      <c r="I84" s="3"/>
      <c r="J84" s="3"/>
    </row>
    <row r="85" spans="1:12" s="1" customFormat="1" ht="55" x14ac:dyDescent="0.2">
      <c r="A85" s="32" t="s">
        <v>398</v>
      </c>
      <c r="B85" s="41" t="str">
        <f>VLOOKUP($A85,Questions!$A$2:$X$333,2,0)</f>
        <v>Do you have existing higher education customers?</v>
      </c>
      <c r="C85" s="42"/>
      <c r="D85" s="64"/>
      <c r="E85" s="44" t="str">
        <f>IF($C$21="No",'Auto Responses'!$A$9,IF($C85="Yes",VLOOKUP($A85,Questions!$A$2:$X$333,17,0)&amp;"",IF($C85="No",VLOOKUP($A85,Questions!$A$2:$X$333,16,0)&amp;"",VLOOKUP($A85,Questions!$A$2:$X$333,15,0)&amp;"")))</f>
        <v>Based on the response to REQU-07 on the "START HERE" tab, this question does not apply to this product or service.</v>
      </c>
      <c r="F85" s="45" t="str">
        <f>VLOOKUP($A85,'Institution Evaluation'!$A$56:$F$346,6,0)&amp;""</f>
        <v/>
      </c>
      <c r="G85" s="46" t="s">
        <v>31</v>
      </c>
      <c r="I85" s="3"/>
      <c r="J85" s="3"/>
    </row>
    <row r="86" spans="1:12" s="1" customFormat="1" ht="13.75" x14ac:dyDescent="0.2">
      <c r="A86" s="56" t="s">
        <v>50</v>
      </c>
      <c r="C86" s="67"/>
      <c r="D86" s="37"/>
      <c r="E86" s="68"/>
      <c r="I86" s="3"/>
      <c r="J86" s="3"/>
    </row>
    <row r="87" spans="1:12" x14ac:dyDescent="0.25">
      <c r="A87" s="1"/>
      <c r="B87" s="67"/>
      <c r="C87" s="71"/>
      <c r="D87" s="68"/>
      <c r="E87" s="1"/>
      <c r="H87" s="3"/>
      <c r="I87" s="1"/>
      <c r="J87" s="1"/>
      <c r="L87"/>
    </row>
    <row r="88" spans="1:12" x14ac:dyDescent="0.25">
      <c r="A88" s="32" t="e">
        <f>#REF!</f>
        <v>#REF!</v>
      </c>
    </row>
    <row r="89" spans="1:12" x14ac:dyDescent="0.25">
      <c r="A89" s="32" t="e">
        <f>#REF!</f>
        <v>#REF!</v>
      </c>
    </row>
    <row r="90" spans="1:12" x14ac:dyDescent="0.25">
      <c r="A90" s="32" t="e">
        <f>#REF!</f>
        <v>#REF!</v>
      </c>
    </row>
    <row r="91" spans="1:12" x14ac:dyDescent="0.25">
      <c r="A91" s="32" t="e">
        <f>#REF!</f>
        <v>#REF!</v>
      </c>
    </row>
    <row r="92" spans="1:12" x14ac:dyDescent="0.25">
      <c r="A92" s="32" t="e">
        <f>#REF!</f>
        <v>#REF!</v>
      </c>
    </row>
    <row r="93" spans="1:12" x14ac:dyDescent="0.25">
      <c r="A93" s="32" t="e">
        <f>#REF!</f>
        <v>#REF!</v>
      </c>
    </row>
    <row r="94" spans="1:12" x14ac:dyDescent="0.25">
      <c r="A94" s="32" t="e">
        <f>#REF!</f>
        <v>#REF!</v>
      </c>
    </row>
  </sheetData>
  <dataValidations count="3">
    <dataValidation allowBlank="1" showInputMessage="1" showErrorMessage="1" promptTitle="Warning!" prompt="The HECVAT is built using a number of complex formulas. Editing this cell can break the functionality of the tool. " sqref="A86:B86 A3:A85 C22:D22 C17:D17 C4:F12 C2 D2:F3 C32:D32 C62:D62 C75:D75 B2:B85 E17:F85" xr:uid="{00000000-0002-0000-0500-000000000000}"/>
    <dataValidation allowBlank="1" showInputMessage="1" showErrorMessage="1" prompt="This cell should be left blank. Input your answer in column C." sqref="D83:D84 D55 D74 D71:D72" xr:uid="{00000000-0002-0000-0500-000001000000}"/>
    <dataValidation allowBlank="1" showInputMessage="1" showErrorMessage="1" prompt="This answer has been populated from the &quot;START HERE&quot; tab and does not need to be re-entered." sqref="C3 C13:C16 C18:C21" xr:uid="{00000000-0002-0000-0500-000002000000}"/>
  </dataValidations>
  <hyperlinks>
    <hyperlink ref="A11" r:id="rId1" display="http://www.educause.edu/HECVAT" xr:uid="{00000000-0004-0000-0500-000000000000}"/>
  </hyperlinks>
  <pageMargins left="0.75" right="0.75" top="1" bottom="1" header="0.5" footer="0.5"/>
  <pageSetup orientation="landscape"/>
  <headerFooter>
    <oddFooter>&amp;L&amp;"Helvetica,Regular"&amp;12&amp;K000000	&amp;P</oddFooter>
  </headerFooter>
  <ignoredErrors>
    <ignoredError sqref="A1:L12 A32:L32 A23:B31 E23:L31 A62:L62 A33:B61 E33:L61 A75:L75 A63:B74 E63:L74 A86:L94 A76:B85 E76:L85 A17:L22 A13:C16 E13:L16"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3000000}">
          <x14:formula1>
            <xm:f>'Auto Responses'!$J$3:$J$4</xm:f>
          </x14:formula1>
          <xm:sqref>C73 C85 C27:C31 C33:C54 C56:C61 C76:C79 C23:C24 C63:C70 C82</xm:sqref>
        </x14:dataValidation>
        <x14:dataValidation type="list" allowBlank="1" showInputMessage="1" showErrorMessage="1" xr:uid="{00000000-0002-0000-0500-000004000000}">
          <x14:formula1>
            <xm:f>'Auto Responses'!$J$3:$J$5</xm:f>
          </x14:formula1>
          <xm:sqref>C25:C26 C80:C81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36C"/>
  </sheetPr>
  <dimension ref="A1:L1048576"/>
  <sheetViews>
    <sheetView showGridLines="0" topLeftCell="A2" zoomScale="80" workbookViewId="0">
      <selection activeCell="A2" sqref="A2"/>
    </sheetView>
  </sheetViews>
  <sheetFormatPr defaultColWidth="0" defaultRowHeight="15.05" zeroHeight="1" x14ac:dyDescent="0.25"/>
  <cols>
    <col min="1" max="1" width="8.36328125" customWidth="1"/>
    <col min="2" max="2" width="55.1796875" style="1" customWidth="1"/>
    <col min="3" max="3" width="18.81640625" style="1" customWidth="1"/>
    <col min="4" max="4" width="55.6328125" style="1" customWidth="1"/>
    <col min="5" max="5" width="32" style="2" customWidth="1"/>
    <col min="6" max="6" width="30.6328125" style="77" customWidth="1"/>
    <col min="7" max="7" width="18.1796875" style="1" customWidth="1"/>
    <col min="8" max="8" width="18.1796875" style="1" hidden="1" customWidth="1"/>
    <col min="9" max="10" width="18.1796875" style="3" hidden="1" customWidth="1"/>
    <col min="11" max="11" width="4.453125" style="1" hidden="1" customWidth="1"/>
    <col min="12" max="12" width="6.6328125" style="1" hidden="1" customWidth="1"/>
    <col min="13" max="13" width="6.6328125" hidden="1" customWidth="1"/>
    <col min="14" max="16384" width="6.6328125" hidden="1"/>
  </cols>
  <sheetData>
    <row r="1" spans="1:10" hidden="1" x14ac:dyDescent="0.25">
      <c r="A1" t="s">
        <v>0</v>
      </c>
    </row>
    <row r="2" spans="1:10" ht="36" customHeight="1" x14ac:dyDescent="0.25">
      <c r="A2" s="4" t="s">
        <v>399</v>
      </c>
      <c r="B2" s="4"/>
      <c r="C2" s="5"/>
      <c r="D2" s="6"/>
      <c r="E2" s="7"/>
      <c r="F2" s="78" t="str">
        <f>'Auto Responses'!$A$36</f>
        <v>Version 4.1.3</v>
      </c>
      <c r="J2" s="1"/>
    </row>
    <row r="3" spans="1:10" s="1" customFormat="1" ht="29.15" customHeight="1" x14ac:dyDescent="0.2">
      <c r="A3" s="8" t="s">
        <v>2</v>
      </c>
      <c r="B3" s="9"/>
      <c r="C3" s="57">
        <f>'START HERE'!$C$3</f>
        <v>46077</v>
      </c>
      <c r="D3" s="11"/>
      <c r="E3" s="12"/>
      <c r="F3" s="13"/>
      <c r="I3" s="3"/>
    </row>
    <row r="4" spans="1:10" s="1" customFormat="1" ht="36" customHeight="1" x14ac:dyDescent="0.2">
      <c r="A4" s="14" t="s">
        <v>3</v>
      </c>
      <c r="B4" s="15"/>
      <c r="C4" s="16"/>
      <c r="D4" s="17"/>
      <c r="E4" s="18"/>
      <c r="F4" s="18"/>
      <c r="I4" s="3"/>
    </row>
    <row r="5" spans="1:10" s="1" customFormat="1" ht="19.5" customHeight="1" x14ac:dyDescent="0.2">
      <c r="A5" s="19" t="str">
        <f>HLOOKUP($A$4,'Auto Responses'!$D$2:$D$8,2,0)&amp;""</f>
        <v>1. Complete the "Start Here" tab and review the "Required Questions" guidance to find the other sections are required for your product or service.</v>
      </c>
      <c r="B5" s="20"/>
      <c r="C5" s="21"/>
      <c r="D5" s="22"/>
      <c r="E5" s="20"/>
      <c r="F5" s="23"/>
      <c r="I5" s="3"/>
    </row>
    <row r="6" spans="1:10" s="1" customFormat="1" ht="19.5" customHeight="1" x14ac:dyDescent="0.2">
      <c r="A6" s="19" t="str">
        <f>HLOOKUP($A$4,'Auto Responses'!$D$2:$D$8,3,0)&amp;""</f>
        <v>2. Complete the "Organization" tab and the applicable questions in each of the next 5 tabs (Product through Privacy) that apply, based on your answers to the "Required Questions."</v>
      </c>
      <c r="B6" s="20"/>
      <c r="C6" s="21"/>
      <c r="D6" s="22"/>
      <c r="E6" s="20"/>
      <c r="F6" s="24"/>
      <c r="I6" s="3"/>
    </row>
    <row r="7" spans="1:10" s="1" customFormat="1" ht="19.5" customHeight="1" x14ac:dyDescent="0.2">
      <c r="A7" s="19" t="str">
        <f>HLOOKUP($A$4,'Auto Responses'!$D$2:$D$8,4,0)&amp;""</f>
        <v xml:space="preserve">3. Guidance in column E may change based on your answers to prompt details in "Additional Information." If leaving an answer blank, you must also state why in "Additional Information". </v>
      </c>
      <c r="B7" s="20"/>
      <c r="C7" s="21"/>
      <c r="D7" s="22"/>
      <c r="E7" s="20"/>
      <c r="F7" s="24"/>
      <c r="I7" s="3"/>
    </row>
    <row r="8" spans="1:10" s="1" customFormat="1" ht="19.5" customHeight="1" x14ac:dyDescent="0.2">
      <c r="A8" s="19" t="str">
        <f>HLOOKUP($A$4,'Auto Responses'!$D$2:$D$8,5,0)&amp;""</f>
        <v>4. DO NOT complete any fields in the "Evaluation" sheets or the "Analyst Notes" column.</v>
      </c>
      <c r="B8" s="20"/>
      <c r="C8" s="21"/>
      <c r="D8" s="22"/>
      <c r="E8" s="20"/>
      <c r="F8" s="24"/>
      <c r="I8" s="3"/>
    </row>
    <row r="9" spans="1:10" s="1" customFormat="1" ht="19.5" customHeight="1" x14ac:dyDescent="0.2">
      <c r="A9" s="19" t="str">
        <f>HLOOKUP($A$4,'Auto Responses'!$D$2:$D$8,6,0)&amp;""</f>
        <v>5. Return the completed file to institutions.</v>
      </c>
      <c r="B9" s="20"/>
      <c r="C9" s="21"/>
      <c r="D9" s="22"/>
      <c r="E9" s="20"/>
      <c r="F9" s="24"/>
      <c r="I9" s="3"/>
    </row>
    <row r="10" spans="1:10" s="1" customFormat="1" ht="19.5" customHeight="1" x14ac:dyDescent="0.2">
      <c r="A10" s="25" t="str">
        <f>HLOOKUP($A$4,'Auto Responses'!$D$2:$D$8,7,0)&amp;""</f>
        <v>* Denotes critical questions. Critical questions are those deemed most important to institutions by higher education volunteers.</v>
      </c>
      <c r="B10" s="20"/>
      <c r="C10" s="21"/>
      <c r="D10" s="22"/>
      <c r="E10" s="20"/>
      <c r="F10" s="24"/>
      <c r="I10" s="3"/>
    </row>
    <row r="11" spans="1:10" s="1" customFormat="1" ht="19.5" customHeight="1" x14ac:dyDescent="0.2">
      <c r="A11" s="26" t="str">
        <f>HLOOKUP($A$4,'Auto Responses'!$D$2:$D$9,8,0)&amp;""</f>
        <v>For full instructions, please visit educause.edu/HECVAT</v>
      </c>
      <c r="B11" s="20"/>
      <c r="C11" s="21"/>
      <c r="D11" s="22"/>
      <c r="E11" s="20"/>
      <c r="F11" s="27"/>
      <c r="I11" s="3"/>
    </row>
    <row r="12" spans="1:10" s="1" customFormat="1" ht="36" customHeight="1" x14ac:dyDescent="0.2">
      <c r="A12" s="28" t="str">
        <f>VLOOKUP(LEFT($A13,4),'Auto Responses'!$N$4:$O$38,2,0)&amp;""</f>
        <v xml:space="preserve"> General Information</v>
      </c>
      <c r="B12" s="15"/>
      <c r="C12" s="16" t="s">
        <v>19</v>
      </c>
      <c r="D12" s="30"/>
      <c r="E12" s="31"/>
      <c r="F12" s="31"/>
      <c r="I12" s="3"/>
      <c r="J12" s="3"/>
    </row>
    <row r="13" spans="1:10" s="1" customFormat="1" ht="22.6" customHeight="1" x14ac:dyDescent="0.2">
      <c r="A13" s="32" t="s">
        <v>4</v>
      </c>
      <c r="B13" s="33" t="str">
        <f>VLOOKUP($A13,Questions!$A$2:$X$333,2,0)&amp;""</f>
        <v>Solution Provider Name</v>
      </c>
      <c r="C13" s="34" t="str">
        <f>VLOOKUP($A13,'START HERE'!$A$13:$C$21,3,0)&amp;""</f>
        <v>Biddle Consulting Group, Inc.</v>
      </c>
      <c r="D13" s="35"/>
      <c r="E13" s="35"/>
      <c r="F13" s="13"/>
      <c r="I13" s="3"/>
      <c r="J13" s="3"/>
    </row>
    <row r="14" spans="1:10" s="1" customFormat="1" ht="22.6" customHeight="1" x14ac:dyDescent="0.2">
      <c r="A14" s="32" t="s">
        <v>6</v>
      </c>
      <c r="B14" s="33" t="str">
        <f>VLOOKUP($A14,Questions!$A$2:$X$333,2,0)&amp;""</f>
        <v>Solution Name</v>
      </c>
      <c r="C14" s="34" t="str">
        <f>VLOOKUP($A14,'START HERE'!$A$13:$C$21,3,0)&amp;""</f>
        <v>TestGenius by Biddle Consulting Group.</v>
      </c>
      <c r="D14" s="35"/>
      <c r="E14" s="35"/>
      <c r="F14" s="13"/>
      <c r="I14" s="3"/>
      <c r="J14" s="3"/>
    </row>
    <row r="15" spans="1:10" s="1" customFormat="1" ht="22.6" customHeight="1" x14ac:dyDescent="0.2">
      <c r="A15" s="32" t="s">
        <v>8</v>
      </c>
      <c r="B15" s="33" t="str">
        <f>VLOOKUP($A15,Questions!$A$2:$X$333,2,0)&amp;""</f>
        <v>Solution Description</v>
      </c>
      <c r="C15" s="34" t="str">
        <f>VLOOKUP($A15,'START HERE'!$A$13:$C$21,3,0)&amp;""</f>
        <v>Cloud-based skill and ability testing software. TestGenius is a SaaS platform that enables clients to administer pre-employment tests to job candidates via a web browser with no external systems needed.</v>
      </c>
      <c r="D15" s="35"/>
      <c r="E15" s="35"/>
      <c r="F15" s="13"/>
      <c r="I15" s="3"/>
      <c r="J15" s="3"/>
    </row>
    <row r="16" spans="1:10" s="1" customFormat="1" ht="22.6" customHeight="1" x14ac:dyDescent="0.2">
      <c r="A16" s="32" t="s">
        <v>15</v>
      </c>
      <c r="B16" s="33" t="str">
        <f>VLOOKUP($A16,Questions!$A$2:$X$333,2,0)&amp;""</f>
        <v>Country of Company Headquarters</v>
      </c>
      <c r="C16" s="34" t="str">
        <f>VLOOKUP($A16,'START HERE'!$A$13:$C$21,3,0)&amp;""</f>
        <v>United States</v>
      </c>
      <c r="D16" s="35"/>
      <c r="E16" s="35"/>
      <c r="F16" s="13"/>
      <c r="I16" s="3"/>
      <c r="J16" s="3"/>
    </row>
    <row r="17" spans="1:10" s="1" customFormat="1" ht="37.35" customHeight="1" x14ac:dyDescent="0.2">
      <c r="A17" s="28" t="str">
        <f>VLOOKUP(LEFT($A18,4),'Auto Responses'!$N$4:$O$38,2,0)&amp;""</f>
        <v xml:space="preserve"> Required Questions</v>
      </c>
      <c r="B17" s="38"/>
      <c r="C17" s="16" t="s">
        <v>19</v>
      </c>
      <c r="D17" s="16" t="s">
        <v>20</v>
      </c>
      <c r="E17" s="39" t="s">
        <v>21</v>
      </c>
      <c r="F17" s="79" t="s">
        <v>22</v>
      </c>
      <c r="I17" s="3"/>
      <c r="J17" s="3"/>
    </row>
    <row r="18" spans="1:10" s="1" customFormat="1" ht="41.25" x14ac:dyDescent="0.2">
      <c r="A18" s="32" t="s">
        <v>39</v>
      </c>
      <c r="B18" s="41" t="str">
        <f>VLOOKUP($A18,Questions!$A$2:$X$333,2,0)</f>
        <v>Does your solution have AI features, or are there plans to implement AI features in the next 12 months?</v>
      </c>
      <c r="C18" s="69" t="str">
        <f>VLOOKUP($A18,'START HERE'!$A$23:$F$36,3,0)&amp;""</f>
        <v>Yes</v>
      </c>
      <c r="D18" s="70" t="str">
        <f>VLOOKUP($A18,'START HERE'!$A$23:$F$36,4,0)&amp;""</f>
        <v>AI is used for proctoring and monitoring during assessments; our roadmap includes AI‑assisted custom test content creation and applicant reference checking.</v>
      </c>
      <c r="E18" s="44" t="str">
        <f>IF($C18="Yes",VLOOKUP($A18,Questions!$A$2:$X$333,17,0)&amp;"",IF($C18="No",VLOOKUP($A18,Questions!$A$2:$X$333,16,0)&amp;"",VLOOKUP($A18,Questions!$A$2:$X$333,15,0)&amp;""))</f>
        <v>DO complete the Artificial Intelligence (AI) worksheet</v>
      </c>
      <c r="F18" s="45" t="str">
        <f>VLOOKUP($A18,'Institution Evaluation'!$A$56:$F$346,6,0)&amp;""</f>
        <v/>
      </c>
      <c r="G18" s="46" t="s">
        <v>31</v>
      </c>
      <c r="I18" s="3"/>
      <c r="J18" s="3"/>
    </row>
    <row r="19" spans="1:10" s="1" customFormat="1" ht="37.35" customHeight="1" x14ac:dyDescent="0.2">
      <c r="A19" s="28" t="str">
        <f>VLOOKUP(LEFT($A20,4),'Auto Responses'!$N$4:$O$38,2,0)&amp;""</f>
        <v xml:space="preserve"> AI Qualifying Questions</v>
      </c>
      <c r="B19" s="38"/>
      <c r="C19" s="16" t="s">
        <v>19</v>
      </c>
      <c r="D19" s="16" t="s">
        <v>20</v>
      </c>
      <c r="E19" s="39" t="s">
        <v>21</v>
      </c>
      <c r="F19" s="79" t="s">
        <v>22</v>
      </c>
      <c r="I19" s="3"/>
      <c r="J19" s="3"/>
    </row>
    <row r="20" spans="1:10" s="1" customFormat="1" ht="84.8" customHeight="1" x14ac:dyDescent="0.2">
      <c r="A20" s="32" t="s">
        <v>400</v>
      </c>
      <c r="B20" s="41" t="str">
        <f>VLOOKUP($A20,Questions!$A$2:$X$333,2,0)</f>
        <v>Does your solution leverage machine learning (ML) or do you plan to do so in the next 12 months?</v>
      </c>
      <c r="C20" s="42" t="s">
        <v>24</v>
      </c>
      <c r="D20" s="43" t="s">
        <v>401</v>
      </c>
      <c r="E20" s="44" t="str">
        <f>IF($C$18="No",'Auto Responses'!$A$6,IF($C20="Yes",VLOOKUP($A20,Questions!$A$2:$X$333,17,0)&amp;"",IF($C20="No",VLOOKUP($A20,Questions!$A$2:$X$333,16,0)&amp;"",VLOOKUP($A20,Questions!$A$2:$X$333,15,0)&amp;"")))</f>
        <v>DO complete the Machine Learning section (AIML)</v>
      </c>
      <c r="F20" s="45" t="str">
        <f>VLOOKUP($A20,'Institution Evaluation'!$A$56:$F$346,6,0)&amp;""</f>
        <v/>
      </c>
      <c r="I20" s="3"/>
      <c r="J20" s="3"/>
    </row>
    <row r="21" spans="1:10" s="1" customFormat="1" ht="78.75" customHeight="1" x14ac:dyDescent="0.2">
      <c r="A21" s="32" t="s">
        <v>402</v>
      </c>
      <c r="B21" s="41" t="str">
        <f>VLOOKUP($A21,Questions!$A$2:$X$333,2,0)</f>
        <v>Does your solution leverage a large language model (LLM) or do you plan to do so in the next 12 months?</v>
      </c>
      <c r="C21" s="42" t="s">
        <v>37</v>
      </c>
      <c r="D21" s="43" t="s">
        <v>403</v>
      </c>
      <c r="E21" s="44" t="str">
        <f>IF($C$18="No",'Auto Responses'!$A$6,IF($C21="Yes",VLOOKUP($A21,Questions!$A$2:$X$333,17,0)&amp;"",IF($C21="No",VLOOKUP($A21,Questions!$A$2:$X$333,16,0)&amp;"",VLOOKUP($A21,Questions!$A$2:$X$333,15,0)&amp;"")))</f>
        <v>DO NOT complete the Large Language Model section (AILM)</v>
      </c>
      <c r="F21" s="45" t="str">
        <f>VLOOKUP($A21,'Institution Evaluation'!$A$56:$F$346,6,0)&amp;""</f>
        <v/>
      </c>
      <c r="G21" s="46" t="s">
        <v>31</v>
      </c>
      <c r="I21" s="3"/>
      <c r="J21" s="3"/>
    </row>
    <row r="22" spans="1:10" s="1" customFormat="1" ht="37.35" customHeight="1" x14ac:dyDescent="0.2">
      <c r="A22" s="28" t="str">
        <f>VLOOKUP(LEFT($A23,4),'Auto Responses'!$N$4:$O$38,2,0)&amp;""</f>
        <v xml:space="preserve"> General AI Questions</v>
      </c>
      <c r="B22" s="38"/>
      <c r="C22" s="16" t="s">
        <v>19</v>
      </c>
      <c r="D22" s="16" t="s">
        <v>20</v>
      </c>
      <c r="E22" s="39" t="s">
        <v>21</v>
      </c>
      <c r="F22" s="79" t="s">
        <v>22</v>
      </c>
      <c r="I22" s="3"/>
      <c r="J22" s="3"/>
    </row>
    <row r="23" spans="1:10" s="1" customFormat="1" ht="68.75" x14ac:dyDescent="0.2">
      <c r="A23" s="32" t="s">
        <v>404</v>
      </c>
      <c r="B23" s="41" t="str">
        <f>VLOOKUP($A23,Questions!$A$2:$X$333,2,0)</f>
        <v>Does your solution have an AI risk model when developing or implementing your solution's AI model?*</v>
      </c>
      <c r="C23" s="42" t="s">
        <v>24</v>
      </c>
      <c r="D23" s="43" t="s">
        <v>405</v>
      </c>
      <c r="E23" s="44" t="str">
        <f>IF($C$18="No",'Auto Responses'!$A$6,IF($C23="Yes",VLOOKUP($A23,Questions!$A$2:$X$333,17,0)&amp;"",IF($C23="No",VLOOKUP($A23,Questions!$A$2:$X$333,16,0)&amp;"",VLOOKUP($A23,Questions!$A$2:$X$333,15,0)&amp;"")))</f>
        <v>Describe your current AI risk management strategy. Provide a timeline for implementation of an AI risk framework, model, or methodology.</v>
      </c>
      <c r="F23" s="45" t="str">
        <f>VLOOKUP($A23,'Institution Evaluation'!$A$56:$F$346,6,0)&amp;""</f>
        <v/>
      </c>
      <c r="I23" s="3"/>
      <c r="J23" s="3"/>
    </row>
    <row r="24" spans="1:10" s="1" customFormat="1" ht="55" x14ac:dyDescent="0.2">
      <c r="A24" s="32" t="s">
        <v>406</v>
      </c>
      <c r="B24" s="41" t="str">
        <f>VLOOKUP($A24,Questions!$A$2:$X$333,2,0)</f>
        <v>Can your solution's AI features be disabled by tenant and/or user?*</v>
      </c>
      <c r="C24" s="42" t="s">
        <v>24</v>
      </c>
      <c r="D24" s="43" t="s">
        <v>407</v>
      </c>
      <c r="E24" s="44" t="str">
        <f>IF($C$18="No",'Auto Responses'!$A$6,IF($C24="Yes",VLOOKUP($A24,Questions!$A$2:$X$333,17,0)&amp;"",IF($C24="No",VLOOKUP($A24,Questions!$A$2:$X$333,16,0)&amp;"",IF($C24="N/A",VLOOKUP($A24,Questions!$A$2:$X$333,18,0)&amp;"",VLOOKUP($A24,Questions!$A$2:$X$333,15,0)&amp;""))))</f>
        <v>Provide alternate workflows to disable AI features. Describe plans to include control of AI features.</v>
      </c>
      <c r="F24" s="45" t="str">
        <f>VLOOKUP($A24,'Institution Evaluation'!$A$56:$F$346,6,0)&amp;""</f>
        <v/>
      </c>
      <c r="I24" s="3"/>
      <c r="J24" s="3"/>
    </row>
    <row r="25" spans="1:10" s="1" customFormat="1" ht="82.5" x14ac:dyDescent="0.2">
      <c r="A25" s="32" t="s">
        <v>408</v>
      </c>
      <c r="B25" s="41" t="str">
        <f>VLOOKUP($A25,Questions!$A$2:$X$333,2,0)</f>
        <v>Have your staff completed responsible AI training?*</v>
      </c>
      <c r="C25" s="42" t="s">
        <v>37</v>
      </c>
      <c r="D25" s="43" t="s">
        <v>409</v>
      </c>
      <c r="E25" s="44" t="str">
        <f>IF($C$18="No",'Auto Responses'!$A$6,IF($C25="Yes",VLOOKUP($A25,Questions!$A$2:$X$333,17,0)&amp;"",IF($C25="No",VLOOKUP($A25,Questions!$A$2:$X$333,16,0)&amp;"",VLOOKUP($A25,Questions!$A$2:$X$333,15,0)&amp;"")))</f>
        <v>Provide the following details about your responisble AI training program: learning objectives, frequency, alignment with standards (e.g., NIST), and who is required to complete the training.</v>
      </c>
      <c r="F25" s="45" t="str">
        <f>VLOOKUP($A25,'Institution Evaluation'!$A$56:$F$346,6,0)&amp;""</f>
        <v/>
      </c>
      <c r="I25" s="3"/>
      <c r="J25" s="3"/>
    </row>
    <row r="26" spans="1:10" s="1" customFormat="1" ht="110" x14ac:dyDescent="0.2">
      <c r="A26" s="32" t="s">
        <v>410</v>
      </c>
      <c r="B26" s="41" t="str">
        <f>VLOOKUP($A26,Questions!$A$2:$X$333,2,0)</f>
        <v>Please describe the capabilities of your solution's AI features.</v>
      </c>
      <c r="C26" s="315" t="s">
        <v>411</v>
      </c>
      <c r="D26" s="303"/>
      <c r="E26" s="44" t="str">
        <f>IF($C$18="No",'Auto Responses'!$A$6,IF($C26="Yes",VLOOKUP($A26,Questions!$A$2:$X$333,17,0)&amp;"",IF($C26="No",VLOOKUP($A26,Questions!$A$2:$X$333,16,0)&amp;"",VLOOKUP($A26,Questions!$A$2:$X$333,15,0)&amp;"")))</f>
        <v>Describe capabilities such as content (text, image, audio, speech, video, or code) generation, visual interpretation, and predictive analytics. This encompasses all AI implementations, including third-party AI geatures. Clarify use cases or limits of the model.</v>
      </c>
      <c r="F26" s="45" t="str">
        <f>VLOOKUP($A26,'Institution Evaluation'!$A$56:$F$346,6,0)&amp;""</f>
        <v/>
      </c>
      <c r="I26" s="3"/>
      <c r="J26" s="3"/>
    </row>
    <row r="27" spans="1:10" s="1" customFormat="1" ht="74.3" customHeight="1" thickBot="1" x14ac:dyDescent="0.25">
      <c r="A27" s="32" t="s">
        <v>412</v>
      </c>
      <c r="B27" s="41" t="str">
        <f>VLOOKUP($A27,Questions!$A$2:$X$333,2,0)</f>
        <v>Does your solution support business rules to protect sensitive data from being ingested by the AI model?</v>
      </c>
      <c r="C27" s="42" t="s">
        <v>24</v>
      </c>
      <c r="D27" s="43" t="s">
        <v>413</v>
      </c>
      <c r="E27" s="44" t="str">
        <f>IF($C$18="No",'Auto Responses'!$A$6,IF($C27="Yes",VLOOKUP($A27,Questions!$A$2:$X$333,17,0)&amp;"",IF($C27="No",VLOOKUP($A27,Questions!$A$2:$X$333,16,0)&amp;"",VLOOKUP($A27,Questions!$A$2:$X$333,15,0)&amp;"")))</f>
        <v>Provide compenstating controls for data loss prevention (DLP) as it relates to the inputs and outputs of your AI features. Include a timeline for implemenitng DLP for your AI features.</v>
      </c>
      <c r="F27" s="45" t="str">
        <f>VLOOKUP($A27,'Institution Evaluation'!$A$56:$F$346,6,0)&amp;""</f>
        <v/>
      </c>
      <c r="G27" s="46" t="s">
        <v>31</v>
      </c>
      <c r="I27" s="3"/>
      <c r="J27" s="3"/>
    </row>
    <row r="28" spans="1:10" s="1" customFormat="1" ht="37.35" customHeight="1" x14ac:dyDescent="0.2">
      <c r="A28" s="28" t="str">
        <f>VLOOKUP(LEFT($A29,4),'Auto Responses'!$N$4:$O$38,2,0)&amp;""</f>
        <v xml:space="preserve"> AI Policy</v>
      </c>
      <c r="B28" s="38"/>
      <c r="C28" s="16" t="s">
        <v>19</v>
      </c>
      <c r="D28" s="16" t="s">
        <v>20</v>
      </c>
      <c r="E28" s="39" t="s">
        <v>21</v>
      </c>
      <c r="F28" s="79" t="s">
        <v>22</v>
      </c>
      <c r="I28" s="3"/>
      <c r="J28" s="3"/>
    </row>
    <row r="29" spans="1:10" s="1" customFormat="1" ht="69.05" customHeight="1" x14ac:dyDescent="0.2">
      <c r="A29" s="32" t="s">
        <v>414</v>
      </c>
      <c r="B29" s="41" t="str">
        <f>VLOOKUP($A29,Questions!$A$2:$X$333,2,0)</f>
        <v>Are your AI developer's policies, processes, procedures, and practices across the organization related to the mapping, measuring, and managing of AI risks conspicuously posted, unambiguous, and implemented effectively?*</v>
      </c>
      <c r="C29" s="42" t="s">
        <v>24</v>
      </c>
      <c r="D29" s="43" t="s">
        <v>415</v>
      </c>
      <c r="E29" s="44" t="str">
        <f>IF($C$18="No",'Auto Responses'!$A$6,IF($C29="Yes",VLOOKUP($A29,Questions!$A$2:$X$333,17,0)&amp;"",IF($C29="No",VLOOKUP($A29,Questions!$A$2:$X$333,16,0)&amp;"",VLOOKUP($A29,Questions!$A$2:$X$333,15,0)&amp;"")))</f>
        <v>Describe the steps your developers take to manage AI risks. Include a timeline for implementing policy and procedures for managing AI specific risks.</v>
      </c>
      <c r="F29" s="45" t="str">
        <f>VLOOKUP($A29,'Institution Evaluation'!$A$56:$F$346,6,0)&amp;""</f>
        <v/>
      </c>
      <c r="I29" s="3"/>
      <c r="J29" s="3"/>
    </row>
    <row r="30" spans="1:10" s="1" customFormat="1" ht="61.55" customHeight="1" x14ac:dyDescent="0.2">
      <c r="A30" s="32" t="s">
        <v>416</v>
      </c>
      <c r="B30" s="41" t="str">
        <f>VLOOKUP($A30,Questions!$A$2:$X$333,2,0)</f>
        <v>Have you identified and measured AI risks?*</v>
      </c>
      <c r="C30" s="42" t="s">
        <v>24</v>
      </c>
      <c r="D30" s="43" t="s">
        <v>417</v>
      </c>
      <c r="E30" s="44" t="str">
        <f>IF($C$18="No",'Auto Responses'!$A$6,IF($C30="Yes",VLOOKUP($A30,Questions!$A$2:$X$333,17,0)&amp;"",IF($C30="No",VLOOKUP($A30,Questions!$A$2:$X$333,16,0)&amp;"",VLOOKUP($A30,Questions!$A$2:$X$333,15,0)&amp;"")))</f>
        <v>Provide a timeline for performing an AI specific risk assessment. Describe your plan for identifying and measuring AI risk in the future.</v>
      </c>
      <c r="F30" s="45" t="str">
        <f>VLOOKUP($A30,'Institution Evaluation'!$A$56:$F$346,6,0)&amp;""</f>
        <v/>
      </c>
      <c r="I30" s="3"/>
      <c r="J30" s="3"/>
    </row>
    <row r="31" spans="1:10" s="1" customFormat="1" ht="110.95" customHeight="1" x14ac:dyDescent="0.2">
      <c r="A31" s="32" t="s">
        <v>418</v>
      </c>
      <c r="B31" s="41" t="str">
        <f>VLOOKUP($A31,Questions!$A$2:$X$333,2,0)</f>
        <v>In the event of an incident, can your solution's AI features be disabled in a timely manner?*</v>
      </c>
      <c r="C31" s="42" t="s">
        <v>24</v>
      </c>
      <c r="D31" s="43" t="s">
        <v>419</v>
      </c>
      <c r="E31" s="44" t="str">
        <f>IF($C$18="No",'Auto Responses'!$A$6,IF($C31="Yes",VLOOKUP($A31,Questions!$A$2:$X$333,17,0)&amp;"",IF($C31="No",VLOOKUP($A31,Questions!$A$2:$X$333,16,0)&amp;"",VLOOKUP($A31,Questions!$A$2:$X$333,15,0)&amp;"")))</f>
        <v>Provide a timeline for insitutions to have the capability to disable AI features in the event of an incident.</v>
      </c>
      <c r="F31" s="45" t="str">
        <f>VLOOKUP($A31,'Institution Evaluation'!$A$56:$F$346,6,0)&amp;""</f>
        <v/>
      </c>
      <c r="I31" s="3"/>
      <c r="J31" s="3"/>
    </row>
    <row r="32" spans="1:10" s="1" customFormat="1" ht="100" customHeight="1" x14ac:dyDescent="0.2">
      <c r="A32" s="32" t="s">
        <v>420</v>
      </c>
      <c r="B32" s="41" t="str">
        <f>VLOOKUP($A32,Questions!$A$2:$X$333,2,0)</f>
        <v>If disabled because of an incident, can your solution's AI features be re-enabled in a timely manner?*</v>
      </c>
      <c r="C32" s="42" t="s">
        <v>24</v>
      </c>
      <c r="D32" s="43" t="s">
        <v>421</v>
      </c>
      <c r="E32" s="44" t="str">
        <f>IF($C$18="No",'Auto Responses'!$A$6,IF($C$31="No",'Auto Responses'!$A$27,IF($C32="Yes",VLOOKUP($A32,Questions!$A$2:$X$333,17,0)&amp;"",IF($C32="No",VLOOKUP($A32,Questions!$A$2:$X$333,16,0)&amp;"",IF($C32="N/A",VLOOKUP($A32,Questions!$A$2:$X$333,18,0)&amp;"",VLOOKUP($A32,Questions!$A$2:$X$333,15,0)&amp;"")))))</f>
        <v>Provide a timeline for insitutions to have the capability to enable AI features in the event of an incident recovery.</v>
      </c>
      <c r="F32" s="45" t="str">
        <f>VLOOKUP($A32,'Institution Evaluation'!$A$56:$F$346,6,0)&amp;""</f>
        <v/>
      </c>
      <c r="I32" s="3"/>
      <c r="J32" s="3"/>
    </row>
    <row r="33" spans="1:10" s="1" customFormat="1" ht="105.05" customHeight="1" x14ac:dyDescent="0.2">
      <c r="A33" s="32" t="s">
        <v>422</v>
      </c>
      <c r="B33" s="41" t="str">
        <f>VLOOKUP($A33,Questions!$A$2:$X$333,2,0)</f>
        <v>Do you have documented technical and procedural processes to address potential negative impacts of AI as described by the AI Risk Management Framework (RMF)?</v>
      </c>
      <c r="C33" s="42" t="s">
        <v>24</v>
      </c>
      <c r="D33" s="43" t="s">
        <v>423</v>
      </c>
      <c r="E33" s="44" t="str">
        <f>IF($C$18="No",'Auto Responses'!$A$6,IF($C33="Yes",VLOOKUP($A33,Questions!$A$2:$X$333,17,0)&amp;"",IF($C33="No",VLOOKUP($A33,Questions!$A$2:$X$333,16,0)&amp;"",VLOOKUP($A33,Questions!$A$2:$X$333,15,0)&amp;"")))</f>
        <v>Describe your plan and timeline for implementing technical and procedural processes to mitigate negative impacts of AI, as defined by the NIST AI RMF.</v>
      </c>
      <c r="F33" s="45" t="str">
        <f>VLOOKUP($A33,'Institution Evaluation'!$A$56:$F$346,6,0)&amp;""</f>
        <v/>
      </c>
      <c r="G33" s="46" t="s">
        <v>31</v>
      </c>
      <c r="I33" s="3"/>
      <c r="J33" s="3"/>
    </row>
    <row r="34" spans="1:10" s="1" customFormat="1" ht="37.35" customHeight="1" x14ac:dyDescent="0.2">
      <c r="A34" s="28" t="str">
        <f>VLOOKUP(LEFT($A35,4),'Auto Responses'!$N$4:$O$38,2,0)&amp;""</f>
        <v xml:space="preserve"> AI Data Security</v>
      </c>
      <c r="B34" s="38"/>
      <c r="C34" s="16" t="s">
        <v>19</v>
      </c>
      <c r="D34" s="16" t="s">
        <v>20</v>
      </c>
      <c r="E34" s="39" t="s">
        <v>21</v>
      </c>
      <c r="F34" s="79" t="s">
        <v>22</v>
      </c>
      <c r="I34" s="3"/>
      <c r="J34" s="3"/>
    </row>
    <row r="35" spans="1:10" s="1" customFormat="1" ht="157.75" customHeight="1" x14ac:dyDescent="0.2">
      <c r="A35" s="32" t="s">
        <v>424</v>
      </c>
      <c r="B35" s="41" t="str">
        <f>VLOOKUP($A35,Questions!$A$2:$X$333,2,0)</f>
        <v>If sensitive data is introduced to your solution's AI model, can the data be removed from the AI model by request?*</v>
      </c>
      <c r="C35" s="42" t="s">
        <v>190</v>
      </c>
      <c r="D35" s="43" t="s">
        <v>425</v>
      </c>
      <c r="E35" s="44" t="str">
        <f>IF($C$18="No",'Auto Responses'!$A$6,IF($C$31="No",'Auto Responses'!$A$27,IF($C35="Yes",VLOOKUP($A35,Questions!$A$2:$X$333,17,0)&amp;"",IF($C35="No",VLOOKUP($A35,Questions!$A$2:$X$333,16,0)&amp;"",IF($C35="N/A",VLOOKUP($A35,Questions!$A$2:$X$333,18,0)&amp;"",VLOOKUP($A35,Questions!$A$2:$X$333,15,0)&amp;"")))))</f>
        <v/>
      </c>
      <c r="F35" s="45" t="str">
        <f>VLOOKUP($A35,'Institution Evaluation'!$A$56:$F$346,6,0)&amp;""</f>
        <v/>
      </c>
      <c r="I35" s="3"/>
      <c r="J35" s="3"/>
    </row>
    <row r="36" spans="1:10" s="1" customFormat="1" ht="119.3" customHeight="1" x14ac:dyDescent="0.2">
      <c r="A36" s="32" t="s">
        <v>426</v>
      </c>
      <c r="B36" s="41" t="str">
        <f>VLOOKUP($A36,Questions!$A$2:$X$333,2,0)</f>
        <v>Is user input data used to influence your solution's AI model?*</v>
      </c>
      <c r="C36" s="42" t="s">
        <v>24</v>
      </c>
      <c r="D36" s="43" t="s">
        <v>427</v>
      </c>
      <c r="E36" s="44" t="str">
        <f>IF($C$18="No",'Auto Responses'!$A$6,IF($C36="Yes",VLOOKUP($A36,Questions!$A$2:$X$333,17,0)&amp;"",IF($C36="No",VLOOKUP($A36,Questions!$A$2:$X$333,16,0)&amp;"",VLOOKUP($A36,Questions!$A$2:$X$333,15,0)&amp;"")))</f>
        <v>Confirm that user input data is not retained or used to train the AI model. Describe controls that prevent institutional data from influencing the model, indicate whether this is included in agreements, and say how institutions will be notified and asked for consent if practices change.</v>
      </c>
      <c r="F36" s="45" t="str">
        <f>VLOOKUP($A36,'Institution Evaluation'!$A$56:$F$346,6,0)&amp;""</f>
        <v/>
      </c>
      <c r="I36" s="3"/>
      <c r="J36" s="3"/>
    </row>
    <row r="37" spans="1:10" s="1" customFormat="1" ht="100" customHeight="1" x14ac:dyDescent="0.2">
      <c r="A37" s="32" t="s">
        <v>428</v>
      </c>
      <c r="B37" s="41" t="str">
        <f>VLOOKUP($A37,Questions!$A$2:$X$333,2,0)</f>
        <v>Do you provide logging for your solution's AI feature(s) that includes user, date, and action taken?*</v>
      </c>
      <c r="C37" s="42" t="s">
        <v>24</v>
      </c>
      <c r="D37" s="43" t="s">
        <v>429</v>
      </c>
      <c r="E37" s="44" t="str">
        <f>IF($C$18="No",'Auto Responses'!$A$6,IF($C37="Yes",VLOOKUP($A37,Questions!$A$2:$X$333,17,0)&amp;"",IF($C37="No",VLOOKUP($A37,Questions!$A$2:$X$333,16,0)&amp;"",VLOOKUP($A37,Questions!$A$2:$X$333,15,0)&amp;"")))</f>
        <v>If audit logging is not available, explain why and describe alternate controls or planned timelines to support monitoring, incident response, and compliance.</v>
      </c>
      <c r="F37" s="45" t="str">
        <f>VLOOKUP($A37,'Institution Evaluation'!$A$56:$F$346,6,0)&amp;""</f>
        <v/>
      </c>
      <c r="I37" s="3"/>
      <c r="J37" s="3"/>
    </row>
    <row r="38" spans="1:10" s="1" customFormat="1" ht="82.5" x14ac:dyDescent="0.2">
      <c r="A38" s="32" t="s">
        <v>430</v>
      </c>
      <c r="B38" s="41" t="str">
        <f>VLOOKUP($A38,Questions!$A$2:$X$333,2,0)</f>
        <v>Please describe how you validate user inputs.</v>
      </c>
      <c r="C38" s="315" t="s">
        <v>431</v>
      </c>
      <c r="D38" s="303"/>
      <c r="E38" s="44" t="str">
        <f>IF($C$18="No",'Auto Responses'!$A$6,IF($C38="Yes",VLOOKUP($A38,Questions!$A$2:$X$333,17,0)&amp;"",IF($C38="No",VLOOKUP($A38,Questions!$A$2:$X$333,16,0)&amp;"",VLOOKUP($A38,Questions!$A$2:$X$333,15,0)&amp;"")))</f>
        <v>Please describe how your solution validates user inputs, including detection of anomalies, malicious inputs, and sensitive data. Indicate where validation occurs and how it supports security and compliance.</v>
      </c>
      <c r="F38" s="45" t="str">
        <f>VLOOKUP($A38,'Institution Evaluation'!$A$56:$F$346,6,0)&amp;""</f>
        <v/>
      </c>
      <c r="I38" s="3"/>
      <c r="J38" s="3"/>
    </row>
    <row r="39" spans="1:10" s="1" customFormat="1" ht="96.9" thickBot="1" x14ac:dyDescent="0.25">
      <c r="A39" s="32" t="s">
        <v>432</v>
      </c>
      <c r="B39" s="41" t="str">
        <f>VLOOKUP($A39,Questions!$A$2:$X$333,2,0)</f>
        <v>Do you plan for and mitigate supply-chain risk related to your AI features?</v>
      </c>
      <c r="C39" s="42" t="s">
        <v>24</v>
      </c>
      <c r="D39" s="43" t="s">
        <v>433</v>
      </c>
      <c r="E39" s="44" t="str">
        <f>IF($C$18="No",'Auto Responses'!$A$6,IF($C39="Yes",VLOOKUP($A39,Questions!$A$2:$X$333,17,0)&amp;"",IF($C39="No",VLOOKUP($A39,Questions!$A$2:$X$333,16,0)&amp;"",VLOOKUP($A39,Questions!$A$2:$X$333,15,0)&amp;"")))</f>
        <v>If supply chain risk planning is not in place, explain why and note any compensating controls or future plans.</v>
      </c>
      <c r="F39" s="45" t="str">
        <f>VLOOKUP($A39,'Institution Evaluation'!$A$56:$F$346,6,0)&amp;""</f>
        <v/>
      </c>
      <c r="G39" s="46" t="s">
        <v>31</v>
      </c>
      <c r="I39" s="3"/>
      <c r="J39" s="3"/>
    </row>
    <row r="40" spans="1:10" s="1" customFormat="1" ht="37.35" customHeight="1" x14ac:dyDescent="0.2">
      <c r="A40" s="28" t="str">
        <f>VLOOKUP(LEFT($A41,4),'Auto Responses'!$N$4:$O$38,2,0)&amp;""</f>
        <v xml:space="preserve"> AI Machine Learning</v>
      </c>
      <c r="B40" s="38"/>
      <c r="C40" s="16" t="s">
        <v>19</v>
      </c>
      <c r="D40" s="16" t="s">
        <v>20</v>
      </c>
      <c r="E40" s="39" t="s">
        <v>21</v>
      </c>
      <c r="F40" s="79" t="s">
        <v>22</v>
      </c>
      <c r="I40" s="3"/>
      <c r="J40" s="3"/>
    </row>
    <row r="41" spans="1:10" s="1" customFormat="1" ht="119.3" customHeight="1" x14ac:dyDescent="0.2">
      <c r="A41" s="32" t="s">
        <v>434</v>
      </c>
      <c r="B41" s="41" t="str">
        <f>VLOOKUP($A41,Questions!$A$2:$X$333,2,0)</f>
        <v>Do you separate ML training data from your ML solution data?*</v>
      </c>
      <c r="C41" s="42" t="s">
        <v>24</v>
      </c>
      <c r="D41" s="43" t="s">
        <v>435</v>
      </c>
      <c r="E41" s="44" t="str">
        <f>IF($C$18="No",'Auto Responses'!$A$6,IF($C$20="No",'Auto Responses'!$A$10,IF($C41="Yes",VLOOKUP($A41,Questions!$A$2:$X$333,17,0)&amp;"",IF($C41="No",VLOOKUP($A41,Questions!$A$2:$X$333,16,0)&amp;"",VLOOKUP($A41,Questions!$A$2:$X$333,15,0)&amp;""))))</f>
        <v>If data separation is not in place, explain why and describe compensating controls to protect institutional data from being used in training. Include whether opt-out options are available or planned.</v>
      </c>
      <c r="F41" s="45" t="str">
        <f>VLOOKUP($A41,'Institution Evaluation'!$A$56:$F$346,6,0)&amp;""</f>
        <v/>
      </c>
      <c r="I41" s="3"/>
      <c r="J41" s="3"/>
    </row>
    <row r="42" spans="1:10" s="1" customFormat="1" ht="74.3" customHeight="1" x14ac:dyDescent="0.2">
      <c r="A42" s="32" t="s">
        <v>436</v>
      </c>
      <c r="B42" s="41" t="str">
        <f>VLOOKUP($A42,Questions!$A$2:$X$333,2,0)</f>
        <v>Do you authenticate and verify your ML model's feedback?*</v>
      </c>
      <c r="C42" s="42" t="s">
        <v>24</v>
      </c>
      <c r="D42" s="43" t="s">
        <v>437</v>
      </c>
      <c r="E42" s="44" t="str">
        <f>IF($C$18="No",'Auto Responses'!$A$6,IF($C$20="No",'Auto Responses'!$A$10,IF($C42="Yes",VLOOKUP($A42,Questions!$A$2:$X$333,17,0)&amp;"",IF($C42="No",VLOOKUP($A42,Questions!$A$2:$X$333,16,0)&amp;"",VLOOKUP($A42,Questions!$A$2:$X$333,15,0)&amp;""))))</f>
        <v>Explain why the ML model's feedback is not currently authenticated or verified.</v>
      </c>
      <c r="F42" s="45" t="str">
        <f>VLOOKUP($A42,'Institution Evaluation'!$A$56:$F$346,6,0)&amp;""</f>
        <v/>
      </c>
      <c r="I42" s="3"/>
      <c r="J42" s="3"/>
    </row>
    <row r="43" spans="1:10" s="1" customFormat="1" ht="110.3" customHeight="1" x14ac:dyDescent="0.2">
      <c r="A43" s="32" t="s">
        <v>438</v>
      </c>
      <c r="B43" s="41" t="str">
        <f>VLOOKUP($A43,Questions!$A$2:$X$333,2,0)</f>
        <v>Is your ML training data vetted, validated, and verified before training the solution's AI model?</v>
      </c>
      <c r="C43" s="42" t="s">
        <v>24</v>
      </c>
      <c r="D43" s="43" t="s">
        <v>439</v>
      </c>
      <c r="E43" s="44" t="str">
        <f>IF($C$18="No",'Auto Responses'!$A$6,IF($C$20="No",'Auto Responses'!$A$10,IF($C43="Yes",VLOOKUP($A43,Questions!$A$2:$X$333,17,0)&amp;"",IF($C43="No",VLOOKUP($A43,Questions!$A$2:$X$333,16,0)&amp;"",VLOOKUP($A43,Questions!$A$2:$X$333,15,0)&amp;""))))</f>
        <v>Explain why the data is not vetted, validated, or verified. Include any future plans to implement this process, and describe any current controls that serve as substitutes for formal vetting and validation.</v>
      </c>
      <c r="F43" s="45" t="str">
        <f>VLOOKUP($A43,'Institution Evaluation'!$A$56:$F$346,6,0)&amp;""</f>
        <v/>
      </c>
      <c r="I43" s="3"/>
      <c r="J43" s="3"/>
    </row>
    <row r="44" spans="1:10" s="1" customFormat="1" ht="68.75" x14ac:dyDescent="0.2">
      <c r="A44" s="32" t="s">
        <v>440</v>
      </c>
      <c r="B44" s="41" t="str">
        <f>VLOOKUP($A44,Questions!$A$2:$X$333,2,0)</f>
        <v>Is your ML training data monitored and audited?</v>
      </c>
      <c r="C44" s="42" t="s">
        <v>24</v>
      </c>
      <c r="D44" s="43" t="s">
        <v>441</v>
      </c>
      <c r="E44" s="44" t="str">
        <f>IF($C$18="No",'Auto Responses'!$A$6,IF($C$20="No",'Auto Responses'!$A$10,IF($C44="Yes",VLOOKUP($A44,Questions!$A$2:$X$333,17,0)&amp;"",IF($C44="No",VLOOKUP($A44,Questions!$A$2:$X$333,16,0)&amp;"",VLOOKUP($A44,Questions!$A$2:$X$333,15,0)&amp;""))))</f>
        <v>Explain why training data is not currently monitored or audited, and describe any alternative safeguards in place or future plans to implement monitoring and auditing.</v>
      </c>
      <c r="F44" s="45" t="str">
        <f>VLOOKUP($A44,'Institution Evaluation'!$A$56:$F$346,6,0)&amp;""</f>
        <v/>
      </c>
      <c r="I44" s="3"/>
      <c r="J44" s="3"/>
    </row>
    <row r="45" spans="1:10" s="1" customFormat="1" ht="68.75" x14ac:dyDescent="0.2">
      <c r="A45" s="32" t="s">
        <v>442</v>
      </c>
      <c r="B45" s="41" t="str">
        <f>VLOOKUP($A45,Questions!$A$2:$X$333,2,0)</f>
        <v>Have you limited access to your ML training data to only staff with an explicit business need?</v>
      </c>
      <c r="C45" s="42" t="s">
        <v>24</v>
      </c>
      <c r="D45" s="43" t="s">
        <v>443</v>
      </c>
      <c r="E45" s="44" t="str">
        <f>IF($C$18="No",'Auto Responses'!$A$6,IF($C$20="No",'Auto Responses'!$A$10,IF($C45="Yes",VLOOKUP($A45,Questions!$A$2:$X$333,17,0)&amp;"",IF($C45="No",VLOOKUP($A45,Questions!$A$2:$X$333,16,0)&amp;"",VLOOKUP($A45,Questions!$A$2:$X$333,15,0)&amp;""))))</f>
        <v>Explain why access to training data is not restricted to staff with an explicit business need. Include any existing policies or controls that currently govern data access.</v>
      </c>
      <c r="F45" s="45" t="str">
        <f>VLOOKUP($A45,'Institution Evaluation'!$A$56:$F$346,6,0)&amp;""</f>
        <v/>
      </c>
      <c r="I45" s="3"/>
      <c r="J45" s="3"/>
    </row>
    <row r="46" spans="1:10" s="1" customFormat="1" ht="101.3" customHeight="1" x14ac:dyDescent="0.2">
      <c r="A46" s="32" t="s">
        <v>444</v>
      </c>
      <c r="B46" s="41" t="str">
        <f>VLOOKUP($A46,Questions!$A$2:$X$333,2,0)</f>
        <v>Have you implemented adversarial training or other model defense mechanisms to protect your ML-related features?</v>
      </c>
      <c r="C46" s="42" t="s">
        <v>24</v>
      </c>
      <c r="D46" s="43" t="s">
        <v>445</v>
      </c>
      <c r="E46" s="44" t="str">
        <f>IF($C$18="No",'Auto Responses'!$A$6,IF($C$20="No",'Auto Responses'!$A$10,IF($C46="Yes",VLOOKUP($A46,Questions!$A$2:$X$333,17,0)&amp;"",IF($C46="No",VLOOKUP($A46,Questions!$A$2:$X$333,16,0)&amp;"",VLOOKUP($A46,Questions!$A$2:$X$333,15,0)&amp;""))))</f>
        <v>Explain why training or other defensive mechanisms have not been implemented. Include controls or other policies in place that would substitute.</v>
      </c>
      <c r="F46" s="45" t="str">
        <f>VLOOKUP($A46,'Institution Evaluation'!$A$56:$F$346,6,0)&amp;""</f>
        <v/>
      </c>
      <c r="I46" s="3"/>
      <c r="J46" s="3"/>
    </row>
    <row r="47" spans="1:10" s="1" customFormat="1" ht="102.8" customHeight="1" x14ac:dyDescent="0.2">
      <c r="A47" s="32" t="s">
        <v>446</v>
      </c>
      <c r="B47" s="41" t="str">
        <f>VLOOKUP($A47,Questions!$A$2:$X$333,2,0)</f>
        <v>Do you make your ML model transparent through documentation and log inputs and outputs?</v>
      </c>
      <c r="C47" s="42" t="s">
        <v>24</v>
      </c>
      <c r="D47" s="43" t="s">
        <v>447</v>
      </c>
      <c r="E47" s="44" t="str">
        <f>IF($C$18="No",'Auto Responses'!$A$6,IF($C$20="No",'Auto Responses'!$A$10,IF($C47="Yes",VLOOKUP($A47,Questions!$A$2:$X$333,17,0)&amp;"",IF($C47="No",VLOOKUP($A47,Questions!$A$2:$X$333,16,0)&amp;"",VLOOKUP($A47,Questions!$A$2:$X$333,15,0)&amp;""))))</f>
        <v>Explain why the model is not documented, does not log inputs/outputs, or lacks explainability features, and describe any compensating controls or future plans to increase transparency.</v>
      </c>
      <c r="F47" s="45" t="str">
        <f>VLOOKUP($A47,'Institution Evaluation'!$A$56:$F$346,6,0)&amp;""</f>
        <v/>
      </c>
      <c r="I47" s="3"/>
      <c r="J47" s="3"/>
    </row>
    <row r="48" spans="1:10" s="1" customFormat="1" ht="82.5" x14ac:dyDescent="0.2">
      <c r="A48" s="32" t="s">
        <v>448</v>
      </c>
      <c r="B48" s="41" t="str">
        <f>VLOOKUP($A48,Questions!$A$2:$X$333,2,0)</f>
        <v>Do you watermark your ML training data?</v>
      </c>
      <c r="C48" s="42" t="s">
        <v>37</v>
      </c>
      <c r="D48" s="43" t="s">
        <v>449</v>
      </c>
      <c r="E48" s="44" t="str">
        <f>IF($C$18="No",'Auto Responses'!$A$6,IF($C$20="No",'Auto Responses'!$A$10,IF($C48="Yes",VLOOKUP($A48,Questions!$A$2:$X$333,17,0)&amp;"",IF($C48="No",VLOOKUP($A48,Questions!$A$2:$X$333,16,0)&amp;"",VLOOKUP($A48,Questions!$A$2:$X$333,15,0)&amp;""))))</f>
        <v>Describe the watermarking process for training data and how it helps track, trace, or protect against compromise. Include dataset fingerprinting, provenance attestations, tools, or techniques used.</v>
      </c>
      <c r="F48" s="45" t="str">
        <f>VLOOKUP($A48,'Institution Evaluation'!$A$56:$F$346,6,0)&amp;""</f>
        <v/>
      </c>
      <c r="G48" s="46" t="s">
        <v>31</v>
      </c>
      <c r="I48" s="3"/>
      <c r="J48" s="3"/>
    </row>
    <row r="49" spans="1:12" s="1" customFormat="1" ht="37.35" customHeight="1" x14ac:dyDescent="0.2">
      <c r="A49" s="28" t="str">
        <f>VLOOKUP(LEFT($A50,4),'Auto Responses'!$N$4:$O$38,2,0)&amp;""</f>
        <v xml:space="preserve"> AI Large Language Model (LLM)</v>
      </c>
      <c r="B49" s="38"/>
      <c r="C49" s="16" t="s">
        <v>19</v>
      </c>
      <c r="D49" s="16" t="s">
        <v>20</v>
      </c>
      <c r="E49" s="39" t="s">
        <v>21</v>
      </c>
      <c r="F49" s="79" t="s">
        <v>22</v>
      </c>
      <c r="I49" s="3"/>
      <c r="J49" s="3"/>
    </row>
    <row r="50" spans="1:12" s="1" customFormat="1" ht="60.05" customHeight="1" x14ac:dyDescent="0.2">
      <c r="A50" s="32" t="s">
        <v>450</v>
      </c>
      <c r="B50" s="41" t="str">
        <f>VLOOKUP($A50,Questions!$A$2:$X$333,2,0)</f>
        <v>Do you limit your solution's LLM privileges by default?*</v>
      </c>
      <c r="C50" s="42"/>
      <c r="D50" s="43"/>
      <c r="E50" s="44" t="str">
        <f>IF($C$18="No",'Auto Responses'!$A$6,IF($C$21="No",'Auto Responses'!$A$11,IF($C50="Yes",VLOOKUP($A50,Questions!$A$2:$X$333,17,0)&amp;"",IF($C50="No",VLOOKUP($A50,Questions!$A$2:$X$333,16,0)&amp;"",VLOOKUP($A50,Questions!$A$2:$X$333,15,0)&amp;""))))</f>
        <v>Based on the response to AIQU-02, this question does not apply to this product or service.</v>
      </c>
      <c r="F50" s="45" t="str">
        <f>VLOOKUP($A50,'Institution Evaluation'!$A$56:$F$346,6,0)&amp;""</f>
        <v/>
      </c>
      <c r="I50" s="3"/>
      <c r="J50" s="3"/>
    </row>
    <row r="51" spans="1:12" s="1" customFormat="1" ht="102.8" customHeight="1" x14ac:dyDescent="0.2">
      <c r="A51" s="32" t="s">
        <v>451</v>
      </c>
      <c r="B51" s="41" t="str">
        <f>VLOOKUP($A51,Questions!$A$2:$X$333,2,0)</f>
        <v>Is your LLM training data vetted, validated, and verified before training the solution's AI model?*</v>
      </c>
      <c r="C51" s="42"/>
      <c r="D51" s="43"/>
      <c r="E51" s="44" t="str">
        <f>IF($C$18="No",'Auto Responses'!$A$6,IF($C$21="No",'Auto Responses'!$A$11,IF($C51="Yes",VLOOKUP($A51,Questions!$A$2:$X$333,17,0)&amp;"",IF($C51="No",VLOOKUP($A51,Questions!$A$2:$X$333,16,0)&amp;"",VLOOKUP($A51,Questions!$A$2:$X$333,15,0)&amp;""))))</f>
        <v>Based on the response to AIQU-02, this question does not apply to this product or service.</v>
      </c>
      <c r="F51" s="45" t="str">
        <f>VLOOKUP($A51,'Institution Evaluation'!$A$56:$F$346,6,0)&amp;""</f>
        <v/>
      </c>
      <c r="I51" s="3"/>
      <c r="J51" s="3"/>
    </row>
    <row r="52" spans="1:12" s="1" customFormat="1" ht="75.8" customHeight="1" x14ac:dyDescent="0.2">
      <c r="A52" s="32" t="s">
        <v>452</v>
      </c>
      <c r="B52" s="41" t="str">
        <f>VLOOKUP($A52,Questions!$A$2:$X$333,2,0)</f>
        <v>Do any actions taken by your solution's LLM features or plugins require human intervention?*</v>
      </c>
      <c r="C52" s="42"/>
      <c r="D52" s="43"/>
      <c r="E52" s="44" t="str">
        <f>IF($C$18="No",'Auto Responses'!$A$6,IF($C$21="No",'Auto Responses'!$A$11,IF($C52="Yes",VLOOKUP($A52,Questions!$A$2:$X$333,17,0)&amp;"",IF($C52="No",VLOOKUP($A52,Questions!$A$2:$X$333,16,0)&amp;"",VLOOKUP($A52,Questions!$A$2:$X$333,15,0)&amp;""))))</f>
        <v>Based on the response to AIQU-02, this question does not apply to this product or service.</v>
      </c>
      <c r="F52" s="45" t="str">
        <f>VLOOKUP($A52,'Institution Evaluation'!$A$56:$F$346,6,0)&amp;""</f>
        <v/>
      </c>
      <c r="I52" s="3"/>
      <c r="J52" s="3"/>
    </row>
    <row r="53" spans="1:12" s="1" customFormat="1" ht="67.75" customHeight="1" x14ac:dyDescent="0.2">
      <c r="A53" s="32" t="s">
        <v>453</v>
      </c>
      <c r="B53" s="41" t="str">
        <f>VLOOKUP($A53,Questions!$A$2:$X$333,2,0)</f>
        <v>Do you limit multiple LLM model plugins being called as part of a single input?*</v>
      </c>
      <c r="C53" s="42"/>
      <c r="D53" s="43"/>
      <c r="E53" s="44" t="str">
        <f>IF($C$18="No",'Auto Responses'!$A$6,IF($C$21="No",'Auto Responses'!$A$11,IF($C53="Yes",VLOOKUP($A53,Questions!$A$2:$X$333,17,0)&amp;"",IF($C53="No",VLOOKUP($A53,Questions!$A$2:$X$333,16,0)&amp;"",VLOOKUP($A53,Questions!$A$2:$X$333,15,0)&amp;""))))</f>
        <v>Based on the response to AIQU-02, this question does not apply to this product or service.</v>
      </c>
      <c r="F53" s="45" t="str">
        <f>VLOOKUP($A53,'Institution Evaluation'!$A$56:$F$346,6,0)&amp;""</f>
        <v/>
      </c>
      <c r="I53" s="3"/>
      <c r="J53" s="3"/>
    </row>
    <row r="54" spans="1:12" s="1" customFormat="1" ht="49.75" customHeight="1" x14ac:dyDescent="0.2">
      <c r="A54" s="32" t="s">
        <v>454</v>
      </c>
      <c r="B54" s="41" t="str">
        <f>VLOOKUP($A54,Questions!$A$2:$X$333,2,0)</f>
        <v>Do you limit your solution's LLM resource use per request, per step, and per action?</v>
      </c>
      <c r="C54" s="42"/>
      <c r="D54" s="43"/>
      <c r="E54" s="44" t="str">
        <f>IF($C$18="No",'Auto Responses'!$A$6,IF($C$21="No",'Auto Responses'!$A$11,IF($C54="Yes",VLOOKUP($A54,Questions!$A$2:$X$333,17,0)&amp;"",IF($C54="No",VLOOKUP($A54,Questions!$A$2:$X$333,16,0)&amp;"",VLOOKUP($A54,Questions!$A$2:$X$333,15,0)&amp;""))))</f>
        <v>Based on the response to AIQU-02, this question does not apply to this product or service.</v>
      </c>
      <c r="F54" s="45" t="str">
        <f>VLOOKUP($A54,'Institution Evaluation'!$A$56:$F$346,6,0)&amp;""</f>
        <v/>
      </c>
      <c r="I54" s="3"/>
      <c r="J54" s="3"/>
    </row>
    <row r="55" spans="1:12" s="1" customFormat="1" ht="55.5" customHeight="1" x14ac:dyDescent="0.2">
      <c r="A55" s="32" t="s">
        <v>455</v>
      </c>
      <c r="B55" s="41" t="str">
        <f>VLOOKUP($A55,Questions!$A$2:$X$333,2,0)</f>
        <v>Do you leverage LLM model tuning or other model validation mechanisms?</v>
      </c>
      <c r="C55" s="42"/>
      <c r="D55" s="43"/>
      <c r="E55" s="44" t="str">
        <f>IF($C$18="No",'Auto Responses'!$A$6,IF($C$21="No",'Auto Responses'!$A$11,IF($C55="Yes",VLOOKUP($A55,Questions!$A$2:$X$333,17,0)&amp;"",IF($C55="No",VLOOKUP($A55,Questions!$A$2:$X$333,16,0)&amp;"",VLOOKUP($A55,Questions!$A$2:$X$333,15,0)&amp;""))))</f>
        <v>Based on the response to AIQU-02, this question does not apply to this product or service.</v>
      </c>
      <c r="F55" s="45" t="str">
        <f>VLOOKUP($A55,'Institution Evaluation'!$A$56:$F$346,6,0)&amp;""</f>
        <v/>
      </c>
      <c r="G55" s="46" t="s">
        <v>31</v>
      </c>
      <c r="I55" s="3"/>
      <c r="J55" s="3"/>
    </row>
    <row r="56" spans="1:12" s="1" customFormat="1" ht="33.049999999999997" customHeight="1" x14ac:dyDescent="0.2">
      <c r="A56" s="56" t="s">
        <v>50</v>
      </c>
      <c r="C56" s="67"/>
      <c r="D56" s="37"/>
      <c r="E56" s="80" t="s">
        <v>456</v>
      </c>
      <c r="I56" s="3"/>
      <c r="J56" s="3"/>
    </row>
    <row r="57" spans="1:12" s="1" customFormat="1" ht="15.05" hidden="1" customHeight="1" x14ac:dyDescent="0.25">
      <c r="A57"/>
      <c r="C57" s="67"/>
      <c r="D57" s="37"/>
      <c r="E57" s="68"/>
      <c r="I57" s="3"/>
      <c r="J57" s="3"/>
    </row>
    <row r="58" spans="1:12" ht="15.05" hidden="1" customHeight="1" x14ac:dyDescent="0.25">
      <c r="A58" s="1"/>
      <c r="B58" s="67"/>
      <c r="C58" s="71"/>
      <c r="D58" s="68"/>
      <c r="E58" s="1"/>
      <c r="F58" s="1"/>
      <c r="H58" s="3"/>
      <c r="I58" s="1"/>
      <c r="J58" s="1"/>
      <c r="L58"/>
    </row>
    <row r="59" spans="1:12" hidden="1" x14ac:dyDescent="0.25">
      <c r="A59" s="32" t="e">
        <f>#REF!</f>
        <v>#REF!</v>
      </c>
    </row>
    <row r="60" spans="1:12" hidden="1" x14ac:dyDescent="0.25">
      <c r="A60" s="32" t="e">
        <f>#REF!</f>
        <v>#REF!</v>
      </c>
    </row>
    <row r="61" spans="1:12" hidden="1" x14ac:dyDescent="0.25">
      <c r="A61" s="32" t="e">
        <f>#REF!</f>
        <v>#REF!</v>
      </c>
    </row>
    <row r="62" spans="1:12" hidden="1" x14ac:dyDescent="0.25">
      <c r="A62" s="32" t="e">
        <f>#REF!</f>
        <v>#REF!</v>
      </c>
    </row>
    <row r="63" spans="1:12" hidden="1" x14ac:dyDescent="0.25">
      <c r="A63" s="32" t="e">
        <f>#REF!</f>
        <v>#REF!</v>
      </c>
    </row>
    <row r="64" spans="1:12" hidden="1" x14ac:dyDescent="0.25">
      <c r="A64" s="32" t="e">
        <f>#REF!</f>
        <v>#REF!</v>
      </c>
    </row>
    <row r="65" spans="1:1" hidden="1" x14ac:dyDescent="0.25">
      <c r="A65" s="32" t="e">
        <f>#REF!</f>
        <v>#REF!</v>
      </c>
    </row>
    <row r="1048576" ht="2.95" customHeight="1" x14ac:dyDescent="0.25"/>
  </sheetData>
  <mergeCells count="2">
    <mergeCell ref="C26:D26"/>
    <mergeCell ref="C38:D38"/>
  </mergeCells>
  <dataValidations count="2">
    <dataValidation allowBlank="1" showInputMessage="1" showErrorMessage="1" promptTitle="Warning!" prompt="The HECVAT is built using a number of complex formulas. Editing this cell can break the functionality of the tool. " sqref="C2 A3:A56 C17:D17 C19:D19 E17:F55 C5:F12 D2:F3 B2:B56 C22:D22 C28:D28 C34:D34 C40:D40 C49:D49" xr:uid="{00000000-0002-0000-0600-000000000000}"/>
    <dataValidation allowBlank="1" showInputMessage="1" showErrorMessage="1" prompt="This answer has been populated from the &quot;START HERE&quot; tab and does not need to be re-entered." sqref="C3 C13:C16 C18" xr:uid="{00000000-0002-0000-0600-000001000000}"/>
  </dataValidations>
  <hyperlinks>
    <hyperlink ref="A11" r:id="rId1" display="http://www.educause.edu/HECVAT" xr:uid="{00000000-0004-0000-0600-000000000000}"/>
  </hyperlinks>
  <pageMargins left="0.75" right="0.75" top="1" bottom="1" header="0.5" footer="0.5"/>
  <pageSetup orientation="landscape"/>
  <headerFooter>
    <oddFooter>&amp;L&amp;"Helvetica,Regular"&amp;12&amp;K000000	&amp;P</oddFooter>
  </headerFooter>
  <ignoredErrors>
    <ignoredError sqref="A1:L12 A17:L25 A13:C16 E13:L16 A27:L37 A26:B26 E26:L26 A39:L45 A38:B38 E38:L38 A47:L47 A46:B46 E46:L46 A49:L49 A48:B48 E48:L48 A56:L65 A50:B55 E50:L55"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3000000}">
          <x14:formula1>
            <xm:f>'Auto Responses'!$J$3:$J$4</xm:f>
          </x14:formula1>
          <xm:sqref>C20:C21 C41:C48 C27 C36:C37 C25 C39 C50:C55 C23 C29:C31 C33</xm:sqref>
        </x14:dataValidation>
        <x14:dataValidation type="list" allowBlank="1" showInputMessage="1" showErrorMessage="1" xr:uid="{00000000-0002-0000-0600-000004000000}">
          <x14:formula1>
            <xm:f>'Auto Responses'!$J$3:$J$5</xm:f>
          </x14:formula1>
          <xm:sqref>C24 C32 C35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636C"/>
  </sheetPr>
  <dimension ref="A1:K117"/>
  <sheetViews>
    <sheetView showGridLines="0" topLeftCell="A55" zoomScale="80" workbookViewId="0">
      <selection activeCell="C31" sqref="C31:D31"/>
    </sheetView>
  </sheetViews>
  <sheetFormatPr defaultColWidth="0" defaultRowHeight="15.05" x14ac:dyDescent="0.25"/>
  <cols>
    <col min="1" max="1" width="8.36328125" customWidth="1"/>
    <col min="2" max="2" width="55.1796875" style="1" customWidth="1"/>
    <col min="3" max="3" width="18.81640625" style="1" customWidth="1"/>
    <col min="4" max="4" width="55.6328125" style="1" customWidth="1"/>
    <col min="5" max="5" width="32" style="2" customWidth="1"/>
    <col min="6" max="6" width="30.6328125" style="77" customWidth="1"/>
    <col min="7" max="7" width="18.1796875" style="1" customWidth="1"/>
    <col min="8" max="8" width="18.1796875" style="3" hidden="1" customWidth="1"/>
    <col min="9" max="10" width="18.1796875" style="1" hidden="1" customWidth="1"/>
    <col min="11" max="11" width="6.6328125" style="1" hidden="1" customWidth="1"/>
    <col min="12" max="12" width="6.6328125" hidden="1" customWidth="1"/>
    <col min="13" max="16384" width="6.6328125" hidden="1"/>
  </cols>
  <sheetData>
    <row r="1" spans="1:9" x14ac:dyDescent="0.25">
      <c r="A1" t="s">
        <v>0</v>
      </c>
    </row>
    <row r="2" spans="1:9" ht="26.2" x14ac:dyDescent="0.25">
      <c r="A2" s="4" t="s">
        <v>457</v>
      </c>
      <c r="B2" s="4"/>
      <c r="C2" s="5"/>
      <c r="D2" s="6"/>
      <c r="E2" s="7"/>
      <c r="F2" s="78" t="str">
        <f>'Auto Responses'!$A$36</f>
        <v>Version 4.1.3</v>
      </c>
    </row>
    <row r="3" spans="1:9" s="1" customFormat="1" x14ac:dyDescent="0.2">
      <c r="A3" s="8" t="s">
        <v>2</v>
      </c>
      <c r="B3" s="81"/>
      <c r="C3" s="57">
        <f>'START HERE'!$C$3</f>
        <v>46077</v>
      </c>
      <c r="D3" s="11"/>
      <c r="E3" s="12"/>
      <c r="F3" s="13"/>
      <c r="H3" s="3"/>
    </row>
    <row r="4" spans="1:9" s="1" customFormat="1" ht="17.05" x14ac:dyDescent="0.2">
      <c r="A4" s="14" t="s">
        <v>3</v>
      </c>
      <c r="B4" s="15"/>
      <c r="C4" s="16"/>
      <c r="D4" s="17"/>
      <c r="E4" s="18"/>
      <c r="F4" s="18"/>
      <c r="H4" s="3"/>
    </row>
    <row r="5" spans="1:9" s="1" customFormat="1" x14ac:dyDescent="0.2">
      <c r="A5" s="19" t="str">
        <f>HLOOKUP($A$4,'Auto Responses'!$D$2:$D$8,2,0)&amp;""</f>
        <v>1. Complete the "Start Here" tab and review the "Required Questions" guidance to find the other sections are required for your product or service.</v>
      </c>
      <c r="B5" s="20"/>
      <c r="C5" s="21"/>
      <c r="D5" s="22"/>
      <c r="E5" s="20"/>
      <c r="F5" s="23"/>
      <c r="I5" s="3"/>
    </row>
    <row r="6" spans="1:9" s="1" customFormat="1" x14ac:dyDescent="0.2">
      <c r="A6" s="19" t="str">
        <f>HLOOKUP($A$4,'Auto Responses'!$D$2:$D$8,3,0)&amp;""</f>
        <v>2. Complete the "Organization" tab and the applicable questions in each of the next 5 tabs (Product through Privacy) that apply, based on your answers to the "Required Questions."</v>
      </c>
      <c r="B6" s="20"/>
      <c r="C6" s="21"/>
      <c r="D6" s="22"/>
      <c r="E6" s="20"/>
      <c r="F6" s="24"/>
      <c r="I6" s="3"/>
    </row>
    <row r="7" spans="1:9" s="1" customFormat="1" x14ac:dyDescent="0.2">
      <c r="A7" s="19" t="str">
        <f>HLOOKUP($A$4,'Auto Responses'!$D$2:$D$8,4,0)&amp;""</f>
        <v xml:space="preserve">3. Guidance in column E may change based on your answers to prompt details in "Additional Information." If leaving an answer blank, you must also state why in "Additional Information". </v>
      </c>
      <c r="B7" s="20"/>
      <c r="C7" s="21"/>
      <c r="D7" s="22"/>
      <c r="E7" s="20"/>
      <c r="F7" s="24"/>
      <c r="I7" s="3"/>
    </row>
    <row r="8" spans="1:9" s="1" customFormat="1" x14ac:dyDescent="0.2">
      <c r="A8" s="19" t="str">
        <f>HLOOKUP($A$4,'Auto Responses'!$D$2:$D$8,5,0)&amp;""</f>
        <v>4. DO NOT complete any fields in the "Evaluation" sheets or the "Analyst Notes" column.</v>
      </c>
      <c r="B8" s="20"/>
      <c r="C8" s="21"/>
      <c r="D8" s="22"/>
      <c r="E8" s="20"/>
      <c r="F8" s="24"/>
      <c r="I8" s="3"/>
    </row>
    <row r="9" spans="1:9" s="1" customFormat="1" x14ac:dyDescent="0.2">
      <c r="A9" s="19" t="str">
        <f>HLOOKUP($A$4,'Auto Responses'!$D$2:$D$8,6,0)&amp;""</f>
        <v>5. Return the completed file to institutions.</v>
      </c>
      <c r="B9" s="20"/>
      <c r="C9" s="21"/>
      <c r="D9" s="22"/>
      <c r="E9" s="20"/>
      <c r="F9" s="24"/>
      <c r="I9" s="3"/>
    </row>
    <row r="10" spans="1:9" s="1" customFormat="1" x14ac:dyDescent="0.2">
      <c r="A10" s="25" t="str">
        <f>HLOOKUP($A$4,'Auto Responses'!$D$2:$D$8,7,0)&amp;""</f>
        <v>* Denotes critical questions. Critical questions are those deemed most important to institutions by higher education volunteers.</v>
      </c>
      <c r="B10" s="20"/>
      <c r="C10" s="21"/>
      <c r="D10" s="22"/>
      <c r="E10" s="20"/>
      <c r="F10" s="24"/>
      <c r="I10" s="3"/>
    </row>
    <row r="11" spans="1:9" s="1" customFormat="1" x14ac:dyDescent="0.2">
      <c r="A11" s="26" t="str">
        <f>HLOOKUP($A$4,'Auto Responses'!$D$2:$D$9,8,0)&amp;""</f>
        <v>For full instructions, please visit educause.edu/HECVAT</v>
      </c>
      <c r="B11" s="20"/>
      <c r="C11" s="21"/>
      <c r="D11" s="22"/>
      <c r="E11" s="20"/>
      <c r="F11" s="27"/>
      <c r="I11" s="3"/>
    </row>
    <row r="12" spans="1:9" s="1" customFormat="1" ht="17.05" x14ac:dyDescent="0.2">
      <c r="A12" s="28" t="str">
        <f>VLOOKUP(LEFT($A13,4),'Auto Responses'!$N$4:$O$38,2,0)&amp;""</f>
        <v xml:space="preserve"> General Information</v>
      </c>
      <c r="B12" s="15"/>
      <c r="C12" s="16" t="s">
        <v>19</v>
      </c>
      <c r="D12" s="82"/>
      <c r="E12" s="83"/>
      <c r="F12" s="83"/>
      <c r="H12" s="3"/>
    </row>
    <row r="13" spans="1:9" s="1" customFormat="1" x14ac:dyDescent="0.2">
      <c r="A13" s="32" t="s">
        <v>4</v>
      </c>
      <c r="B13" s="84" t="str">
        <f>VLOOKUP($A13,Questions!$A$2:$X$333,2,0)&amp;""</f>
        <v>Solution Provider Name</v>
      </c>
      <c r="C13" s="34" t="str">
        <f>VLOOKUP($A13,'START HERE'!$A$13:$C$21,3,0)&amp;""</f>
        <v>Biddle Consulting Group, Inc.</v>
      </c>
      <c r="D13" s="11"/>
      <c r="E13" s="12"/>
      <c r="F13" s="13"/>
      <c r="H13" s="3"/>
    </row>
    <row r="14" spans="1:9" s="1" customFormat="1" x14ac:dyDescent="0.2">
      <c r="A14" s="32" t="s">
        <v>6</v>
      </c>
      <c r="B14" s="84" t="str">
        <f>VLOOKUP($A14,Questions!$A$2:$X$333,2,0)&amp;""</f>
        <v>Solution Name</v>
      </c>
      <c r="C14" s="34" t="str">
        <f>VLOOKUP($A14,'START HERE'!$A$13:$C$21,3,0)&amp;""</f>
        <v>TestGenius by Biddle Consulting Group.</v>
      </c>
      <c r="D14" s="11"/>
      <c r="E14" s="12"/>
      <c r="F14" s="13"/>
      <c r="H14" s="3"/>
    </row>
    <row r="15" spans="1:9" s="1" customFormat="1" x14ac:dyDescent="0.2">
      <c r="A15" s="32" t="s">
        <v>8</v>
      </c>
      <c r="B15" s="84" t="str">
        <f>VLOOKUP($A15,Questions!$A$2:$X$333,2,0)&amp;""</f>
        <v>Solution Description</v>
      </c>
      <c r="C15" s="34" t="str">
        <f>VLOOKUP($A15,'START HERE'!$A$13:$C$21,3,0)&amp;""</f>
        <v>Cloud-based skill and ability testing software. TestGenius is a SaaS platform that enables clients to administer pre-employment tests to job candidates via a web browser with no external systems needed.</v>
      </c>
      <c r="D15" s="11"/>
      <c r="E15" s="12"/>
      <c r="F15" s="13"/>
      <c r="H15" s="3"/>
    </row>
    <row r="16" spans="1:9" s="1" customFormat="1" x14ac:dyDescent="0.2">
      <c r="A16" s="32" t="s">
        <v>15</v>
      </c>
      <c r="B16" s="84" t="str">
        <f>VLOOKUP($A16,Questions!$A$2:$X$333,2,0)&amp;""</f>
        <v>Country of Company Headquarters</v>
      </c>
      <c r="C16" s="34" t="str">
        <f>VLOOKUP($A16,'START HERE'!$A$13:$C$21,3,0)&amp;""</f>
        <v>United States</v>
      </c>
      <c r="D16" s="11"/>
      <c r="E16" s="12"/>
      <c r="F16" s="13"/>
      <c r="H16" s="3"/>
    </row>
    <row r="17" spans="1:8" s="1" customFormat="1" x14ac:dyDescent="0.2">
      <c r="A17" s="32" t="s">
        <v>17</v>
      </c>
      <c r="B17" s="84" t="str">
        <f>VLOOKUP($A17,Questions!$A$2:$X$333,2,0)&amp;""</f>
        <v>Employee Work Locations (all)</v>
      </c>
      <c r="C17" s="34" t="str">
        <f>VLOOKUP($A17,'START HERE'!$A$13:$C$21,3,0)&amp;""</f>
        <v>United States (headquartered at 606 Sutter Street, Folsom, CA 95630).</v>
      </c>
      <c r="D17" s="11"/>
      <c r="E17" s="12"/>
      <c r="F17" s="13"/>
      <c r="H17" s="3"/>
    </row>
    <row r="18" spans="1:8" s="1" customFormat="1" ht="17.05" x14ac:dyDescent="0.2">
      <c r="A18" s="28" t="str">
        <f>VLOOKUP(LEFT($A19,4),'Auto Responses'!$N$4:$O$38,2,0)&amp;""</f>
        <v xml:space="preserve"> Required Questions</v>
      </c>
      <c r="B18" s="38"/>
      <c r="C18" s="16" t="s">
        <v>19</v>
      </c>
      <c r="D18" s="16" t="s">
        <v>20</v>
      </c>
      <c r="E18" s="39" t="s">
        <v>21</v>
      </c>
      <c r="F18" s="85" t="s">
        <v>22</v>
      </c>
      <c r="H18" s="3"/>
    </row>
    <row r="19" spans="1:8" s="1" customFormat="1" ht="41.25" x14ac:dyDescent="0.2">
      <c r="A19" s="32" t="s">
        <v>39</v>
      </c>
      <c r="B19" s="41" t="str">
        <f>VLOOKUP($A19,Questions!$A$2:$X$333,2,0)</f>
        <v>Does your solution have AI features, or are there plans to implement AI features in the next 12 months?</v>
      </c>
      <c r="C19" s="69" t="str">
        <f>VLOOKUP($A19,'START HERE'!$A$23:$F$36,3,0)&amp;""</f>
        <v>Yes</v>
      </c>
      <c r="D19" s="70" t="str">
        <f>VLOOKUP($A19,'START HERE'!$A$23:$F$36,4,0)&amp;""</f>
        <v>AI is used for proctoring and monitoring during assessments; our roadmap includes AI‑assisted custom test content creation and applicant reference checking.</v>
      </c>
      <c r="E19" s="44" t="str">
        <f>IF($C19="Yes",VLOOKUP($A19,Questions!$A$2:$X$333,17,0)&amp;"",IF($C19="No",VLOOKUP($A19,Questions!$A$2:$X$333,16,0)&amp;"",VLOOKUP($A19,Questions!$A$2:$X$333,15,0)&amp;""))</f>
        <v>DO complete the Artificial Intelligence (AI) worksheet</v>
      </c>
      <c r="F19" s="86" t="str">
        <f>VLOOKUP($A19,'START HERE'!$A$23:$F$36,6,0)&amp;""</f>
        <v/>
      </c>
      <c r="H19" s="3"/>
    </row>
    <row r="20" spans="1:8" s="1" customFormat="1" ht="41.25" x14ac:dyDescent="0.2">
      <c r="A20" s="32" t="s">
        <v>41</v>
      </c>
      <c r="B20" s="41" t="str">
        <f>VLOOKUP($A20,Questions!$A$2:$X$333,2,0)</f>
        <v>Does your solution process protected health information (PHI) or any data covered by the Health Insurance Portability and Accountability Act (HIPAA)?</v>
      </c>
      <c r="C20" s="69" t="str">
        <f>VLOOKUP($A20,'START HERE'!$A$23:$F$36,3,0)&amp;""</f>
        <v>No</v>
      </c>
      <c r="D20" s="70" t="str">
        <f>VLOOKUP($A20,'START HERE'!$A$23:$F$36,4,0)&amp;""</f>
        <v>We do not create, receive, collect, maintain, or transmit PHI or conduct any HIPAA‑regulated functions as part of our services.</v>
      </c>
      <c r="E20" s="44" t="str">
        <f>IF($C20="Yes",VLOOKUP($A20,Questions!$A$2:$X$333,17,0)&amp;"",IF($C20="No",VLOOKUP($A20,Questions!$A$2:$X$333,16,0)&amp;"",VLOOKUP($A20,Questions!$A$2:$X$333,15,0)&amp;""))</f>
        <v>DO NOT complete the HIPAA section in the Case-Specific worksheet</v>
      </c>
      <c r="F20" s="86" t="str">
        <f>VLOOKUP($A20,'START HERE'!$A$23:$F$36,6,0)&amp;""</f>
        <v/>
      </c>
      <c r="H20" s="3"/>
    </row>
    <row r="21" spans="1:8" s="1" customFormat="1" ht="27.5" x14ac:dyDescent="0.2">
      <c r="A21" s="32" t="s">
        <v>43</v>
      </c>
      <c r="B21" s="41" t="str">
        <f>VLOOKUP($A21,Questions!$A$2:$X$333,2,0)</f>
        <v>Is the solution designed to process, store, or transmit credit card information?</v>
      </c>
      <c r="C21" s="69" t="str">
        <f>VLOOKUP($A21,'START HERE'!$A$23:$F$36,3,0)&amp;""</f>
        <v>No</v>
      </c>
      <c r="D21" s="70" t="str">
        <f>VLOOKUP($A21,'START HERE'!$A$23:$F$36,4,0)&amp;""</f>
        <v>We do not process, store, or transmit PCI or credit/debit card data.</v>
      </c>
      <c r="E21" s="44" t="str">
        <f>IF($C21="Yes",VLOOKUP($A21,Questions!$A$2:$X$333,17,0)&amp;"",IF($C21="No",VLOOKUP($A21,Questions!$A$2:$X$333,16,0)&amp;"",VLOOKUP($A21,Questions!$A$2:$X$333,15,0)&amp;""))</f>
        <v>DO NOT complete the PCI-DSS section in the Case-Specific worksheet</v>
      </c>
      <c r="F21" s="86" t="str">
        <f>VLOOKUP($A21,'START HERE'!$A$23:$F$36,6,0)&amp;""</f>
        <v/>
      </c>
      <c r="H21" s="3"/>
    </row>
    <row r="22" spans="1:8" s="1" customFormat="1" ht="41.25" x14ac:dyDescent="0.2">
      <c r="A22" s="32" t="s">
        <v>47</v>
      </c>
      <c r="B22" s="41" t="str">
        <f>VLOOKUP($A22,Questions!$A$2:$X$333,2,0)</f>
        <v>Does your solution have access to personal or institutional data?</v>
      </c>
      <c r="C22" s="69" t="str">
        <f>VLOOKUP($A22,'START HERE'!$A$23:$F$36,3,0)&amp;""</f>
        <v>Yes</v>
      </c>
      <c r="D22" s="70" t="str">
        <f>VLOOKUP($A22,'START HERE'!$A$23:$F$36,4,0)&amp;""</f>
        <v>Personal data (PII) such as applicant first name, last name, email, address, and skills assessment results; if proctoring is used, ID images and candidate videos are stored for 90 days.</v>
      </c>
      <c r="E22" s="44" t="str">
        <f>IF($C22="Yes",VLOOKUP($A22,Questions!$A$2:$X$333,17,0)&amp;"",IF($C22="No",VLOOKUP($A22,Questions!$A$2:$X$333,16,0)&amp;"",VLOOKUP($A22,Questions!$A$2:$X$333,15,0)&amp;""))</f>
        <v>DO complete the Privacy tab</v>
      </c>
      <c r="F22" s="86" t="str">
        <f>VLOOKUP($A22,'START HERE'!$A$23:$F$36,6,0)&amp;""</f>
        <v/>
      </c>
      <c r="G22" s="46" t="s">
        <v>31</v>
      </c>
      <c r="H22" s="3"/>
    </row>
    <row r="23" spans="1:8" s="1" customFormat="1" ht="17.05" x14ac:dyDescent="0.2">
      <c r="A23" s="28" t="str">
        <f>VLOOKUP(LEFT($A24,4),'Auto Responses'!$N$4:$O$38,2,0)&amp;""</f>
        <v xml:space="preserve"> General Privacy</v>
      </c>
      <c r="B23" s="38"/>
      <c r="C23" s="16" t="s">
        <v>19</v>
      </c>
      <c r="D23" s="16" t="s">
        <v>20</v>
      </c>
      <c r="E23" s="39" t="s">
        <v>21</v>
      </c>
      <c r="F23" s="79" t="s">
        <v>22</v>
      </c>
      <c r="H23" s="3"/>
    </row>
    <row r="24" spans="1:8" s="1" customFormat="1" ht="55" x14ac:dyDescent="0.2">
      <c r="A24" s="32" t="s">
        <v>458</v>
      </c>
      <c r="B24" s="41" t="str">
        <f>VLOOKUP($A24,Questions!$A$2:$X$333,2,0)</f>
        <v>Does your solution process FERPA-related data?</v>
      </c>
      <c r="C24" s="42" t="s">
        <v>37</v>
      </c>
      <c r="D24" s="75" t="s">
        <v>459</v>
      </c>
      <c r="E24" s="44" t="str">
        <f>IF($C24="Yes",VLOOKUP($A24,Questions!$A$2:$X$333,17,0)&amp;"",IF($C24="No",VLOOKUP($A24,Questions!$A$2:$X$333,16,0)&amp;"",VLOOKUP($A24,Questions!$A$2:$X$333,15,0)&amp;""))</f>
        <v>FERPA-related data includes any data maintained by (or on behalf of) the institution that is directly related to an identifiable student.</v>
      </c>
      <c r="F24" s="86" t="str">
        <f>VLOOKUP($A24,'Privacy Analyst Evaluation'!$A$46:$F$120,6,0)&amp;""</f>
        <v/>
      </c>
      <c r="H24" s="3"/>
    </row>
    <row r="25" spans="1:8" s="1" customFormat="1" ht="55" x14ac:dyDescent="0.2">
      <c r="A25" s="32" t="s">
        <v>460</v>
      </c>
      <c r="B25" s="41" t="str">
        <f>VLOOKUP($A25,Questions!$A$2:$X$333,2,0)</f>
        <v>Does your solution process GDPR-related or PIPL-related data?</v>
      </c>
      <c r="C25" s="42" t="s">
        <v>24</v>
      </c>
      <c r="D25" s="75" t="s">
        <v>461</v>
      </c>
      <c r="E25" s="44" t="str">
        <f>IF($C25="Yes",VLOOKUP($A25,Questions!$A$2:$X$333,17,0)&amp;"",IF($C25="No",VLOOKUP($A25,Questions!$A$2:$X$333,16,0)&amp;"",VLOOKUP($A25,Questions!$A$2:$X$333,15,0)&amp;""))</f>
        <v>Provide documentation of any processes or policies that address compliance with GDPR and/or PIPL as appropriate.</v>
      </c>
      <c r="F25" s="86" t="str">
        <f>VLOOKUP($A25,'Privacy Analyst Evaluation'!$A$46:$F$120,6,0)&amp;""</f>
        <v/>
      </c>
      <c r="H25" s="3"/>
    </row>
    <row r="26" spans="1:8" s="1" customFormat="1" ht="55" x14ac:dyDescent="0.2">
      <c r="A26" s="32" t="s">
        <v>462</v>
      </c>
      <c r="B26" s="41" t="str">
        <f>VLOOKUP($A26,Questions!$A$2:$X$333,2,0)</f>
        <v>Does your solution process personal data regulated by state law(s) (e.g., CCPA)?</v>
      </c>
      <c r="C26" s="42" t="s">
        <v>24</v>
      </c>
      <c r="D26" s="75" t="s">
        <v>463</v>
      </c>
      <c r="E26" s="44" t="str">
        <f>IF($C26="Yes",VLOOKUP($A26,Questions!$A$2:$X$333,17,0)&amp;"",IF($C26="No",VLOOKUP($A26,Questions!$A$2:$X$333,16,0)&amp;"",VLOOKUP($A26,Questions!$A$2:$X$333,15,0)&amp;""))</f>
        <v>Provide documentation of any processes or policies that address compliance with applicable state laws.</v>
      </c>
      <c r="F26" s="86" t="str">
        <f>VLOOKUP($A26,'Privacy Analyst Evaluation'!$A$46:$F$120,6,0)&amp;""</f>
        <v/>
      </c>
      <c r="H26" s="3"/>
    </row>
    <row r="27" spans="1:8" s="1" customFormat="1" ht="55" x14ac:dyDescent="0.2">
      <c r="A27" s="32" t="s">
        <v>464</v>
      </c>
      <c r="B27" s="41" t="str">
        <f>VLOOKUP($A27,Questions!$A$2:$X$333,2,0)</f>
        <v>Does your solution process user-provided data that may contain regulated information?</v>
      </c>
      <c r="C27" s="42" t="s">
        <v>24</v>
      </c>
      <c r="D27" s="75" t="s">
        <v>465</v>
      </c>
      <c r="E27" s="44" t="str">
        <f>IF($C27="Yes",VLOOKUP($A27,Questions!$A$2:$X$333,17,0)&amp;"",IF($C27="No",VLOOKUP($A27,Questions!$A$2:$X$333,16,0)&amp;"",VLOOKUP($A27,Questions!$A$2:$X$333,15,0)&amp;""))</f>
        <v>Identify any applicable regulations and provide documentation of any processes or policies that address compliance with each.</v>
      </c>
      <c r="F27" s="86" t="str">
        <f>VLOOKUP($A27,'Privacy Analyst Evaluation'!$A$46:$F$120,6,0)&amp;""</f>
        <v/>
      </c>
      <c r="H27" s="3"/>
    </row>
    <row r="28" spans="1:8" s="1" customFormat="1" ht="55" x14ac:dyDescent="0.2">
      <c r="A28" s="32" t="s">
        <v>466</v>
      </c>
      <c r="B28" s="41" t="str">
        <f>VLOOKUP($A28,Questions!$A$2:$X$333,2,0)</f>
        <v>Web Link to Product/Service Privacy Notice</v>
      </c>
      <c r="C28" s="34" t="s">
        <v>467</v>
      </c>
      <c r="D28" s="64"/>
      <c r="E28" s="44" t="str">
        <f>IF($C28="Yes",VLOOKUP($A28,Questions!$A$2:$X$333,17,0)&amp;"",IF($C28="No",VLOOKUP($A28,Questions!$A$2:$X$333,16,0)&amp;"",VLOOKUP($A28,Questions!$A$2:$X$333,15,0)&amp;""))</f>
        <v>If multiple notices are implicated, provide all that apply. If any other documents are incorporated by reference, provide them as well.</v>
      </c>
      <c r="F28" s="86" t="str">
        <f>VLOOKUP($A28,'Privacy Analyst Evaluation'!$A$46:$F$120,6,0)&amp;""</f>
        <v/>
      </c>
      <c r="G28" s="46" t="s">
        <v>31</v>
      </c>
      <c r="H28" s="3"/>
    </row>
    <row r="29" spans="1:8" s="1" customFormat="1" ht="17.05" x14ac:dyDescent="0.2">
      <c r="A29" s="28" t="str">
        <f>VLOOKUP(LEFT($A30,4),'Auto Responses'!$N$4:$O$38,2,0)&amp;""</f>
        <v xml:space="preserve"> Privacy-Specific Company Details</v>
      </c>
      <c r="B29" s="38"/>
      <c r="C29" s="16" t="s">
        <v>19</v>
      </c>
      <c r="D29" s="16" t="s">
        <v>20</v>
      </c>
      <c r="E29" s="39" t="s">
        <v>21</v>
      </c>
      <c r="F29" s="79" t="s">
        <v>22</v>
      </c>
      <c r="H29" s="3"/>
    </row>
    <row r="30" spans="1:8" s="1" customFormat="1" ht="55" x14ac:dyDescent="0.2">
      <c r="A30" s="32" t="s">
        <v>468</v>
      </c>
      <c r="B30" s="41" t="str">
        <f>VLOOKUP($A30,Questions!$A$2:$X$333,2,0)</f>
        <v>Have you had a personal data breach in the past three years that involved reporting to a governmental agency, notice to individuals (including voluntary notice), or notice to another organization or institution?*</v>
      </c>
      <c r="C30" s="42" t="s">
        <v>37</v>
      </c>
      <c r="D30" s="75" t="s">
        <v>469</v>
      </c>
      <c r="E30" s="44" t="str">
        <f>IF($C30="Yes",VLOOKUP($A30,Questions!$A$2:$X$333,17,0)&amp;"",IF($C30="No",VLOOKUP($A30,Questions!$A$2:$X$333,16,0)&amp;"",VLOOKUP($A30,Questions!$A$2:$X$333,15,0)&amp;""))</f>
        <v/>
      </c>
      <c r="F30" s="86" t="str">
        <f>VLOOKUP($A30,'Privacy Analyst Evaluation'!$A$46:$F$120,6,0)&amp;""</f>
        <v/>
      </c>
      <c r="H30" s="3"/>
    </row>
    <row r="31" spans="1:8" s="1" customFormat="1" ht="134.19999999999999" customHeight="1" x14ac:dyDescent="0.2">
      <c r="A31" s="32" t="s">
        <v>470</v>
      </c>
      <c r="B31" s="41" t="str">
        <f>VLOOKUP($A31,Questions!$A$2:$X$333,2,0)</f>
        <v>Use this area to share information about your privacy practices that will assist those who are assessing your company data privacy program.*</v>
      </c>
      <c r="C31" s="300" t="s">
        <v>471</v>
      </c>
      <c r="D31" s="303"/>
      <c r="E31" s="44" t="str">
        <f>IF($C31="Yes",VLOOKUP($A31,Questions!$A$2:$X$333,17,0)&amp;"",IF($C31="No",VLOOKUP($A31,Questions!$A$2:$X$333,16,0)&amp;"",VLOOKUP($A31,Questions!$A$2:$X$333,15,0)&amp;""))</f>
        <v>Share any additional details that would help data privacy analysts assess your solution.</v>
      </c>
      <c r="F31" s="86" t="str">
        <f>VLOOKUP($A31,'Privacy Analyst Evaluation'!$A$46:$F$120,6,0)&amp;""</f>
        <v/>
      </c>
      <c r="H31" s="3"/>
    </row>
    <row r="32" spans="1:8" s="1" customFormat="1" ht="41.25" x14ac:dyDescent="0.2">
      <c r="A32" s="32" t="s">
        <v>472</v>
      </c>
      <c r="B32" s="41" t="str">
        <f>VLOOKUP($A32,Questions!$A$2:$X$333,2,0)</f>
        <v>Have you had any violations of your internal privacy policies or violations of applicable privacy law in the past 36 months?</v>
      </c>
      <c r="C32" s="42" t="s">
        <v>37</v>
      </c>
      <c r="D32" s="75" t="s">
        <v>473</v>
      </c>
      <c r="E32" s="44" t="str">
        <f>IF($C32="Yes",VLOOKUP($A32,Questions!$A$2:$X$333,17,0)&amp;"",IF($C32="No",VLOOKUP($A32,Questions!$A$2:$X$333,16,0)&amp;"",VLOOKUP($A32,Questions!$A$2:$X$333,15,0)&amp;""))</f>
        <v/>
      </c>
      <c r="F32" s="86" t="str">
        <f>VLOOKUP($A32,'Privacy Analyst Evaluation'!$A$46:$F$120,6,0)&amp;""</f>
        <v/>
      </c>
      <c r="H32" s="3"/>
    </row>
    <row r="33" spans="1:8" s="1" customFormat="1" ht="41.25" x14ac:dyDescent="0.2">
      <c r="A33" s="32" t="s">
        <v>474</v>
      </c>
      <c r="B33" s="41" t="str">
        <f>VLOOKUP($A33,Questions!$A$2:$X$333,2,0)</f>
        <v>Do you have a dedicated data privacy staff or office?</v>
      </c>
      <c r="C33" s="42" t="s">
        <v>24</v>
      </c>
      <c r="D33" s="75" t="s">
        <v>475</v>
      </c>
      <c r="E33" s="44" t="str">
        <f>IF($C33="Yes",VLOOKUP($A33,Questions!$A$2:$X$333,17,0)&amp;"",IF($C33="No",VLOOKUP($A33,Questions!$A$2:$X$333,16,0)&amp;"",VLOOKUP($A33,Questions!$A$2:$X$333,15,0)&amp;""))</f>
        <v>Describe your data privacy office, including size, talents, resources, etc.</v>
      </c>
      <c r="F33" s="86" t="str">
        <f>VLOOKUP($A33,'Privacy Analyst Evaluation'!$A$46:$F$120,6,0)&amp;""</f>
        <v/>
      </c>
      <c r="G33" s="46" t="s">
        <v>31</v>
      </c>
      <c r="H33" s="3"/>
    </row>
    <row r="34" spans="1:8" s="1" customFormat="1" ht="17.05" x14ac:dyDescent="0.2">
      <c r="A34" s="28" t="str">
        <f>VLOOKUP(LEFT($A35,4),'Auto Responses'!$N$4:$O$38,2,0)&amp;""</f>
        <v xml:space="preserve"> Privacy-Specific Documentation</v>
      </c>
      <c r="B34" s="38"/>
      <c r="C34" s="16" t="s">
        <v>19</v>
      </c>
      <c r="D34" s="16" t="s">
        <v>20</v>
      </c>
      <c r="E34" s="39" t="s">
        <v>21</v>
      </c>
      <c r="F34" s="79" t="s">
        <v>22</v>
      </c>
      <c r="H34" s="3"/>
    </row>
    <row r="35" spans="1:8" s="1" customFormat="1" ht="41.25" x14ac:dyDescent="0.2">
      <c r="A35" s="32" t="s">
        <v>476</v>
      </c>
      <c r="B35" s="41" t="str">
        <f>VLOOKUP($A35,Questions!$A$2:$X$333,2,0)</f>
        <v>If you have completed a SOC 2 audit, does it include the Privacy Trust Service Principle?</v>
      </c>
      <c r="C35" s="42" t="s">
        <v>190</v>
      </c>
      <c r="D35" s="75" t="s">
        <v>2146</v>
      </c>
      <c r="E35" s="44" t="str">
        <f>IF($C35="Yes",VLOOKUP($A35,Questions!$A$2:$X$333,17,0)&amp;"",IF($C35="No",VLOOKUP($A35,Questions!$A$2:$X$333,16,0)&amp;"",IF($C35="N/A",VLOOKUP($A35,Questions!$A$2:$X$333,18,0)&amp;"",VLOOKUP($A35,Questions!$A$2:$X$333,15,0)&amp;"")))</f>
        <v>Please explain why this does not apply to your organization, product or service.</v>
      </c>
      <c r="F35" s="86" t="str">
        <f>VLOOKUP($A35,'Privacy Analyst Evaluation'!$A$46:$F$120,6,0)&amp;""</f>
        <v/>
      </c>
      <c r="H35" s="3"/>
    </row>
    <row r="36" spans="1:8" s="1" customFormat="1" ht="82.5" x14ac:dyDescent="0.2">
      <c r="A36" s="32" t="s">
        <v>477</v>
      </c>
      <c r="B36" s="41" t="str">
        <f>VLOOKUP($A36,Questions!$A$2:$X$333,2,0)</f>
        <v>Do you conform with a specific industry-standard privacy framework (e.g., NIST Privacy Framework, GDPR, ISO 27701)?</v>
      </c>
      <c r="C36" s="42" t="s">
        <v>24</v>
      </c>
      <c r="D36" s="75" t="s">
        <v>478</v>
      </c>
      <c r="E36" s="44" t="str">
        <f>IF($C36="Yes",VLOOKUP($A36,Questions!$A$2:$X$333,17,0)&amp;"",IF($C36="No",VLOOKUP($A36,Questions!$A$2:$X$333,16,0)&amp;"",VLOOKUP($A36,Questions!$A$2:$X$333,15,0)&amp;""))</f>
        <v>Indicate which framework(s) are followed; provide documentation on how your organization conforms to your chosen framework(s) and indicate current certification levels, where appropriate.</v>
      </c>
      <c r="F36" s="86" t="str">
        <f>VLOOKUP($A36,'Privacy Analyst Evaluation'!$A$46:$F$120,6,0)&amp;""</f>
        <v/>
      </c>
      <c r="H36" s="3"/>
    </row>
    <row r="37" spans="1:8" s="1" customFormat="1" ht="68.75" x14ac:dyDescent="0.2">
      <c r="A37" s="32" t="s">
        <v>479</v>
      </c>
      <c r="B37" s="41" t="str">
        <f>VLOOKUP($A37,Questions!$A$2:$X$333,2,0)</f>
        <v>Does your employee onboarding and offboarding policy include training of employees on information security and data privacy?</v>
      </c>
      <c r="C37" s="42" t="s">
        <v>24</v>
      </c>
      <c r="D37" s="75" t="s">
        <v>480</v>
      </c>
      <c r="E37" s="44" t="str">
        <f>IF($C37="Yes",VLOOKUP($A37,Questions!$A$2:$X$333,17,0)&amp;"",IF($C37="No",VLOOKUP($A37,Questions!$A$2:$X$333,16,0)&amp;"",VLOOKUP($A37,Questions!$A$2:$X$333,15,0)&amp;""))</f>
        <v>Provide an overview of your organization's relevant onboarding/offboarding policy and employee training on information security and privacy.</v>
      </c>
      <c r="F37" s="86" t="str">
        <f>VLOOKUP($A37,'Privacy Analyst Evaluation'!$A$46:$F$120,6,0)&amp;""</f>
        <v/>
      </c>
      <c r="G37" s="46" t="s">
        <v>31</v>
      </c>
      <c r="H37" s="3"/>
    </row>
    <row r="38" spans="1:8" s="1" customFormat="1" ht="17.05" x14ac:dyDescent="0.2">
      <c r="A38" s="28" t="str">
        <f>VLOOKUP(LEFT($A39,4),'Auto Responses'!$N$4:$O$38,2,0)&amp;""</f>
        <v xml:space="preserve"> Privacy of Third Parties</v>
      </c>
      <c r="B38" s="38"/>
      <c r="C38" s="16" t="s">
        <v>19</v>
      </c>
      <c r="D38" s="16" t="s">
        <v>20</v>
      </c>
      <c r="E38" s="39" t="s">
        <v>21</v>
      </c>
      <c r="F38" s="79" t="s">
        <v>22</v>
      </c>
      <c r="H38" s="3"/>
    </row>
    <row r="39" spans="1:8" s="1" customFormat="1" ht="68.75" x14ac:dyDescent="0.2">
      <c r="A39" s="32" t="s">
        <v>481</v>
      </c>
      <c r="B39" s="41" t="str">
        <f>VLOOKUP($A39,Questions!$A$2:$X$333,2,0)</f>
        <v>Do you have contractual agreements with third parties that require them to maintain standards and to comply with all regulatory requirements?*</v>
      </c>
      <c r="C39" s="42" t="s">
        <v>24</v>
      </c>
      <c r="D39" s="75" t="s">
        <v>482</v>
      </c>
      <c r="E39" s="44" t="str">
        <f>IF($C39="Yes",VLOOKUP($A39,Questions!$A$2:$X$333,17,0)&amp;"",IF($C39="No",VLOOKUP($A39,Questions!$A$2:$X$333,16,0)&amp;"",IF($C39="N/A",VLOOKUP($A39,Questions!$A$2:$X$333,18,0)&amp;"",VLOOKUP($A39,Questions!$A$2:$X$333,15,0)&amp;"")))</f>
        <v>Provide a summary of the contractual language used and your processes for ensuring appropriate language is regularly reviewed and is included in both new and renewed agreements.</v>
      </c>
      <c r="F39" s="86" t="str">
        <f>VLOOKUP($A39,'Privacy Analyst Evaluation'!$A$46:$F$120,6,0)&amp;""</f>
        <v/>
      </c>
      <c r="H39" s="3"/>
    </row>
    <row r="40" spans="1:8" s="1" customFormat="1" ht="55" x14ac:dyDescent="0.2">
      <c r="A40" s="32" t="s">
        <v>483</v>
      </c>
      <c r="B40" s="41" t="str">
        <f>VLOOKUP($A40,Questions!$A$2:$X$333,2,0)</f>
        <v>Do you perform privacy impact assesments of third parties that collect, process, or have access to personal data to ensure they meet industry and regulatory standards and to mitigate harmful, unethical, or discriminatory impacts on data subjects?</v>
      </c>
      <c r="C40" s="42" t="s">
        <v>24</v>
      </c>
      <c r="D40" s="75" t="s">
        <v>484</v>
      </c>
      <c r="E40" s="44" t="str">
        <f>IF($C40="Yes",VLOOKUP($A40,Questions!$A$2:$X$333,17,0)&amp;"",IF($C40="No",VLOOKUP($A40,Questions!$A$2:$X$333,16,0)&amp;"",IF($C40="N/A",VLOOKUP($A40,Questions!$A$2:$X$333,18,0)&amp;"",VLOOKUP($A40,Questions!$A$2:$X$333,15,0)&amp;"")))</f>
        <v>Provide a summary of your practices that assures that the third party will be subject to the appropriate standards regarding data privacy.</v>
      </c>
      <c r="F40" s="86" t="str">
        <f>VLOOKUP($A40,'Privacy Analyst Evaluation'!$A$46:$F$120,6,0)&amp;""</f>
        <v/>
      </c>
      <c r="G40" s="46" t="s">
        <v>31</v>
      </c>
      <c r="H40" s="3"/>
    </row>
    <row r="41" spans="1:8" s="1" customFormat="1" ht="17.05" x14ac:dyDescent="0.2">
      <c r="A41" s="28" t="str">
        <f>VLOOKUP(LEFT($A42,4),'Auto Responses'!$N$4:$O$38,2,0)&amp;""</f>
        <v xml:space="preserve"> Privacy Change Management</v>
      </c>
      <c r="B41" s="38"/>
      <c r="C41" s="16" t="s">
        <v>19</v>
      </c>
      <c r="D41" s="16" t="s">
        <v>20</v>
      </c>
      <c r="E41" s="39" t="s">
        <v>21</v>
      </c>
      <c r="F41" s="79" t="s">
        <v>22</v>
      </c>
      <c r="H41" s="3"/>
    </row>
    <row r="42" spans="1:8" s="1" customFormat="1" ht="41.25" x14ac:dyDescent="0.2">
      <c r="A42" s="32" t="s">
        <v>485</v>
      </c>
      <c r="B42" s="41" t="str">
        <f>VLOOKUP($A42,Questions!$A$2:$X$333,2,0)</f>
        <v>Does your change management process include privacy review and approval?</v>
      </c>
      <c r="C42" s="42" t="s">
        <v>24</v>
      </c>
      <c r="D42" s="75" t="s">
        <v>486</v>
      </c>
      <c r="E42" s="44" t="str">
        <f>IF($C42="Yes",VLOOKUP($A42,Questions!$A$2:$X$333,17,0)&amp;"",IF($C42="No",VLOOKUP($A42,Questions!$A$2:$X$333,16,0)&amp;"",VLOOKUP($A42,Questions!$A$2:$X$333,15,0)&amp;""))</f>
        <v>Please describe your process for privacy review.</v>
      </c>
      <c r="F42" s="86" t="str">
        <f>VLOOKUP($A42,'Privacy Analyst Evaluation'!$A$46:$F$120,6,0)&amp;""</f>
        <v/>
      </c>
      <c r="H42" s="3"/>
    </row>
    <row r="43" spans="1:8" s="1" customFormat="1" ht="68.75" x14ac:dyDescent="0.2">
      <c r="A43" s="32" t="s">
        <v>487</v>
      </c>
      <c r="B43" s="41" t="str">
        <f>VLOOKUP($A43,Questions!$A$2:$X$333,2,0)</f>
        <v>Do you have policy and procedure, currently implemented, guiding how privacy risks are mitigated until they can be resolved?</v>
      </c>
      <c r="C43" s="42" t="s">
        <v>24</v>
      </c>
      <c r="D43" s="75" t="s">
        <v>488</v>
      </c>
      <c r="E43" s="44" t="str">
        <f>IF($C43="Yes",VLOOKUP($A43,Questions!$A$2:$X$333,17,0)&amp;"",IF($C43="No",VLOOKUP($A43,Questions!$A$2:$X$333,16,0)&amp;"",VLOOKUP($A43,Questions!$A$2:$X$333,15,0)&amp;""))</f>
        <v>Please provide an overview of privacy risk mitigation.</v>
      </c>
      <c r="F43" s="86" t="str">
        <f>VLOOKUP($A43,'Privacy Analyst Evaluation'!$A$46:$F$120,6,0)&amp;""</f>
        <v/>
      </c>
      <c r="G43" s="46" t="s">
        <v>31</v>
      </c>
      <c r="H43" s="3"/>
    </row>
    <row r="44" spans="1:8" s="1" customFormat="1" ht="17.05" x14ac:dyDescent="0.2">
      <c r="A44" s="28" t="str">
        <f>VLOOKUP(LEFT($A45,4),'Auto Responses'!$N$4:$O$38,2,0)&amp;""</f>
        <v xml:space="preserve"> Privacy of Sensitive Data</v>
      </c>
      <c r="B44" s="38"/>
      <c r="C44" s="16" t="s">
        <v>19</v>
      </c>
      <c r="D44" s="16" t="s">
        <v>20</v>
      </c>
      <c r="E44" s="39" t="s">
        <v>21</v>
      </c>
      <c r="F44" s="79" t="s">
        <v>22</v>
      </c>
      <c r="H44" s="3"/>
    </row>
    <row r="45" spans="1:8" s="1" customFormat="1" ht="178.7" x14ac:dyDescent="0.2">
      <c r="A45" s="32" t="s">
        <v>489</v>
      </c>
      <c r="B45" s="41" t="str">
        <f>VLOOKUP($A45,Questions!$A$2:$X$333,2,0)</f>
        <v>Do you collect, process, or store demographic information?*</v>
      </c>
      <c r="C45" s="42" t="s">
        <v>37</v>
      </c>
      <c r="D45" s="75" t="s">
        <v>490</v>
      </c>
      <c r="E45" s="44" t="str">
        <f>IF($C45="Yes",VLOOKUP($A45,Questions!$A$2:$X$333,17,0)&amp;"",IF($C45="No",VLOOKUP($A45,Questions!$A$2:$X$333,16,0)&amp;"",VLOOKUP($A45,Questions!$A$2:$X$333,15,0)&amp;""))</f>
        <v>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v>
      </c>
      <c r="F45" s="86" t="str">
        <f>VLOOKUP($A45,'Privacy Analyst Evaluation'!$A$46:$F$120,6,0)&amp;""</f>
        <v/>
      </c>
      <c r="H45" s="3"/>
    </row>
    <row r="46" spans="1:8" s="1" customFormat="1" ht="41.25" x14ac:dyDescent="0.2">
      <c r="A46" s="32" t="s">
        <v>491</v>
      </c>
      <c r="B46" s="41" t="str">
        <f>VLOOKUP($A46,Questions!$A$2:$X$333,2,0)</f>
        <v>Do you capture or create genetic, biometric, or behaviometric information (e.g., facial recognition or fingerprints)?*</v>
      </c>
      <c r="C46" s="42" t="s">
        <v>24</v>
      </c>
      <c r="D46" s="75" t="s">
        <v>492</v>
      </c>
      <c r="E46" s="44" t="str">
        <f>IF($C46="Yes",VLOOKUP($A46,Questions!$A$2:$X$333,17,0)&amp;"",IF($C46="No",VLOOKUP($A46,Questions!$A$2:$X$333,16,0)&amp;"",VLOOKUP($A46,Questions!$A$2:$X$333,15,0)&amp;""))</f>
        <v>Briefly summarize your use of such information and the protection thereof.</v>
      </c>
      <c r="F46" s="86" t="str">
        <f>VLOOKUP($A46,'Privacy Analyst Evaluation'!$A$46:$F$120,6,0)&amp;""</f>
        <v/>
      </c>
      <c r="H46" s="3"/>
    </row>
    <row r="47" spans="1:8" s="1" customFormat="1" ht="137.44999999999999" x14ac:dyDescent="0.2">
      <c r="A47" s="32" t="s">
        <v>493</v>
      </c>
      <c r="B47" s="41" t="str">
        <f>VLOOKUP($A47,Questions!$A$2:$X$333,2,0)</f>
        <v>Do you combine institutional data (including "de-identified," "anonymized," or otherwise masked data) with personal data from any other sources?*</v>
      </c>
      <c r="C47" s="42" t="s">
        <v>37</v>
      </c>
      <c r="D47" s="75" t="s">
        <v>494</v>
      </c>
      <c r="E47" s="44" t="str">
        <f>IF($C47="Yes",VLOOKUP($A47,Questions!$A$2:$X$333,17,0)&amp;"",IF($C47="No",VLOOKUP($A47,Questions!$A$2:$X$333,16,0)&amp;"",VLOOKUP($A47,Questions!$A$2:$X$333,15,0)&amp;""))</f>
        <v>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v>
      </c>
      <c r="F47" s="86" t="str">
        <f>VLOOKUP($A47,'Privacy Analyst Evaluation'!$A$46:$F$120,6,0)&amp;""</f>
        <v/>
      </c>
      <c r="H47" s="3"/>
    </row>
    <row r="48" spans="1:8" s="1" customFormat="1" ht="110" x14ac:dyDescent="0.2">
      <c r="A48" s="32" t="s">
        <v>495</v>
      </c>
      <c r="B48" s="41" t="str">
        <f>VLOOKUP($A48,Questions!$A$2:$X$333,2,0)</f>
        <v>Is institutional data coming into or going out of the United States at any point during collection, processing, storage, or archiving?</v>
      </c>
      <c r="C48" s="42" t="s">
        <v>37</v>
      </c>
      <c r="D48" s="75" t="s">
        <v>496</v>
      </c>
      <c r="E48" s="44" t="str">
        <f>IF($C48="Yes",VLOOKUP($A48,Questions!$A$2:$X$333,17,0)&amp;"",IF($C48="No",VLOOKUP($A48,Questions!$A$2:$X$333,16,0)&amp;"",VLOOKUP($A48,Questions!$A$2:$X$333,15,0)&amp;""))</f>
        <v>Given the vast number of privacy regulations and laws throughout the world, it is important to know when, where, why, and how institutional data is being shared outside the United States. This information is necessary to ensure compliance and to protect the institutional data.</v>
      </c>
      <c r="F48" s="86" t="str">
        <f>VLOOKUP($A48,'Privacy Analyst Evaluation'!$A$46:$F$120,6,0)&amp;""</f>
        <v/>
      </c>
      <c r="H48" s="3"/>
    </row>
    <row r="49" spans="1:8" s="1" customFormat="1" ht="27.5" x14ac:dyDescent="0.2">
      <c r="A49" s="32" t="s">
        <v>497</v>
      </c>
      <c r="B49" s="41" t="str">
        <f>VLOOKUP($A49,Questions!$A$2:$X$333,2,0)</f>
        <v>Do you capture device information (e.g., IP address, MAC address)?</v>
      </c>
      <c r="C49" s="42" t="s">
        <v>24</v>
      </c>
      <c r="D49" s="75" t="s">
        <v>498</v>
      </c>
      <c r="E49" s="44" t="str">
        <f>IF($C49="Yes",VLOOKUP($A49,Questions!$A$2:$X$333,17,0)&amp;"",IF($C49="No",VLOOKUP($A49,Questions!$A$2:$X$333,16,0)&amp;"",VLOOKUP($A49,Questions!$A$2:$X$333,15,0)&amp;""))</f>
        <v>Describe what information you collect and the reason for collecting it.</v>
      </c>
      <c r="F49" s="86" t="str">
        <f>VLOOKUP($A49,'Privacy Analyst Evaluation'!$A$46:$F$120,6,0)&amp;""</f>
        <v/>
      </c>
      <c r="H49" s="3"/>
    </row>
    <row r="50" spans="1:8" s="1" customFormat="1" ht="27.5" x14ac:dyDescent="0.2">
      <c r="A50" s="32" t="s">
        <v>499</v>
      </c>
      <c r="B50" s="41" t="str">
        <f>VLOOKUP($A50,Questions!$A$2:$X$333,2,0)</f>
        <v>Does any part of this service/project involve a web/app tracking component (e.g., use of web-tracking pixels, cookies)?</v>
      </c>
      <c r="C50" s="42" t="s">
        <v>24</v>
      </c>
      <c r="D50" s="75" t="s">
        <v>500</v>
      </c>
      <c r="E50" s="44" t="str">
        <f>IF($C50="Yes",VLOOKUP($A50,Questions!$A$2:$X$333,17,0)&amp;"",IF($C50="No",VLOOKUP($A50,Questions!$A$2:$X$333,16,0)&amp;"",VLOOKUP($A50,Questions!$A$2:$X$333,15,0)&amp;""))</f>
        <v>Describe the tracking component and what is done with the information.</v>
      </c>
      <c r="F50" s="86" t="str">
        <f>VLOOKUP($A50,'Privacy Analyst Evaluation'!$A$46:$F$120,6,0)&amp;""</f>
        <v/>
      </c>
      <c r="H50" s="3"/>
    </row>
    <row r="51" spans="1:8" s="1" customFormat="1" ht="55" x14ac:dyDescent="0.2">
      <c r="A51" s="32" t="s">
        <v>501</v>
      </c>
      <c r="B51" s="41" t="str">
        <f>VLOOKUP($A51,Questions!$A$2:$X$333,2,0)</f>
        <v>Does your staff (or a third party) have access to institutional data (e.g., financial, PHI, or other sensitive information) through any means?</v>
      </c>
      <c r="C51" s="42" t="s">
        <v>24</v>
      </c>
      <c r="D51" s="75" t="s">
        <v>502</v>
      </c>
      <c r="E51" s="44" t="str">
        <f>IF($C51="Yes",VLOOKUP($A51,Questions!$A$2:$X$333,17,0)&amp;"",IF($C51="No",VLOOKUP($A51,Questions!$A$2:$X$333,16,0)&amp;"",VLOOKUP($A51,Questions!$A$2:$X$333,15,0)&amp;""))</f>
        <v>Summarize the access that staff (or third parties) have to institutional data.</v>
      </c>
      <c r="F51" s="86" t="str">
        <f>VLOOKUP($A51,'Privacy Analyst Evaluation'!$A$46:$F$120,6,0)&amp;""</f>
        <v/>
      </c>
      <c r="H51" s="3"/>
    </row>
    <row r="52" spans="1:8" s="1" customFormat="1" ht="68.75" x14ac:dyDescent="0.2">
      <c r="A52" s="32" t="s">
        <v>503</v>
      </c>
      <c r="B52" s="41" t="str">
        <f>VLOOKUP($A52,Questions!$A$2:$X$333,2,0)</f>
        <v>Will you handle personal data in a manner compliant with all relevant laws, regulations, and applicable institution policies?</v>
      </c>
      <c r="C52" s="42" t="s">
        <v>24</v>
      </c>
      <c r="D52" s="75" t="s">
        <v>504</v>
      </c>
      <c r="E52" s="44" t="str">
        <f>IF($C52="Yes",VLOOKUP($A52,Questions!$A$2:$X$333,17,0)&amp;"",IF($C52="No",VLOOKUP($A52,Questions!$A$2:$X$333,16,0)&amp;"",VLOOKUP($A52,Questions!$A$2:$X$333,15,0)&amp;""))</f>
        <v/>
      </c>
      <c r="F52" s="86" t="str">
        <f>VLOOKUP($A52,'Privacy Analyst Evaluation'!$A$46:$F$120,6,0)&amp;""</f>
        <v/>
      </c>
      <c r="G52" s="46" t="s">
        <v>31</v>
      </c>
      <c r="H52" s="3"/>
    </row>
    <row r="53" spans="1:8" s="1" customFormat="1" ht="17.05" x14ac:dyDescent="0.2">
      <c r="A53" s="28" t="str">
        <f>VLOOKUP(LEFT($A54,4),'Auto Responses'!$N$4:$O$38,2,0)&amp;""</f>
        <v xml:space="preserve"> Privacy Policies and Procedures</v>
      </c>
      <c r="B53" s="38"/>
      <c r="C53" s="16" t="s">
        <v>19</v>
      </c>
      <c r="D53" s="16" t="s">
        <v>20</v>
      </c>
      <c r="E53" s="39" t="s">
        <v>21</v>
      </c>
      <c r="F53" s="79" t="s">
        <v>22</v>
      </c>
      <c r="H53" s="3"/>
    </row>
    <row r="54" spans="1:8" s="1" customFormat="1" ht="55" x14ac:dyDescent="0.2">
      <c r="A54" s="32" t="s">
        <v>505</v>
      </c>
      <c r="B54" s="41" t="str">
        <f>VLOOKUP($A54,Questions!$A$2:$X$333,2,0)</f>
        <v>Do you have a documented privacy management process?</v>
      </c>
      <c r="C54" s="42" t="s">
        <v>24</v>
      </c>
      <c r="D54" s="75" t="s">
        <v>506</v>
      </c>
      <c r="E54" s="44" t="str">
        <f>IF($C54="Yes",VLOOKUP($A54,Questions!$A$2:$X$333,17,0)&amp;"",IF($C54="No",VLOOKUP($A54,Questions!$A$2:$X$333,16,0)&amp;"",VLOOKUP($A54,Questions!$A$2:$X$333,15,0)&amp;""))</f>
        <v>Describe privacy management process or provide links or attach documentation.</v>
      </c>
      <c r="F54" s="86" t="str">
        <f>VLOOKUP($A54,'Privacy Analyst Evaluation'!$A$46:$F$120,6,0)&amp;""</f>
        <v/>
      </c>
      <c r="H54" s="3"/>
    </row>
    <row r="55" spans="1:8" s="1" customFormat="1" ht="55" x14ac:dyDescent="0.2">
      <c r="A55" s="32" t="s">
        <v>507</v>
      </c>
      <c r="B55" s="41" t="str">
        <f>VLOOKUP($A55,Questions!$A$2:$X$333,2,0)</f>
        <v>Are privacy principles designed into the product lifecycle (i.e., privacy-by-design)?</v>
      </c>
      <c r="C55" s="42" t="s">
        <v>24</v>
      </c>
      <c r="D55" s="75" t="s">
        <v>508</v>
      </c>
      <c r="E55" s="44" t="str">
        <f>IF($C55="Yes",VLOOKUP($A55,Questions!$A$2:$X$333,17,0)&amp;"",IF($C55="No",VLOOKUP($A55,Questions!$A$2:$X$333,16,0)&amp;"",VLOOKUP($A55,Questions!$A$2:$X$333,15,0)&amp;""))</f>
        <v>Summarize the privacy principles designed into the product lifecycle.</v>
      </c>
      <c r="F55" s="86" t="str">
        <f>VLOOKUP($A55,'Privacy Analyst Evaluation'!$A$46:$F$120,6,0)&amp;""</f>
        <v/>
      </c>
      <c r="H55" s="3"/>
    </row>
    <row r="56" spans="1:8" s="1" customFormat="1" ht="68.75" x14ac:dyDescent="0.2">
      <c r="A56" s="32" t="s">
        <v>509</v>
      </c>
      <c r="B56" s="41" t="str">
        <f>VLOOKUP($A56,Questions!$A$2:$X$333,2,0)</f>
        <v>Will you comply with applicable breach notification laws?</v>
      </c>
      <c r="C56" s="42" t="s">
        <v>24</v>
      </c>
      <c r="D56" s="75" t="s">
        <v>123</v>
      </c>
      <c r="E56" s="44" t="str">
        <f>IF($C56="Yes",VLOOKUP($A56,Questions!$A$2:$X$333,17,0)&amp;"",IF($C56="No",VLOOKUP($A56,Questions!$A$2:$X$333,16,0)&amp;"",VLOOKUP($A56,Questions!$A$2:$X$333,15,0)&amp;""))</f>
        <v>State how quickly the institution will be notified once a breach is identified, in addition to notifying the necessary governmental agencies based on the extent of the breach.</v>
      </c>
      <c r="F56" s="86" t="str">
        <f>VLOOKUP($A56,'Privacy Analyst Evaluation'!$A$46:$F$120,6,0)&amp;""</f>
        <v/>
      </c>
      <c r="H56" s="3"/>
    </row>
    <row r="57" spans="1:8" s="1" customFormat="1" ht="68.75" x14ac:dyDescent="0.2">
      <c r="A57" s="32" t="s">
        <v>510</v>
      </c>
      <c r="B57" s="41" t="str">
        <f>VLOOKUP($A57,Questions!$A$2:$X$333,2,0)</f>
        <v>Will you comply with the institution's policies regarding user privacy and data protection?</v>
      </c>
      <c r="C57" s="42" t="s">
        <v>24</v>
      </c>
      <c r="D57" s="75" t="s">
        <v>511</v>
      </c>
      <c r="E57" s="44" t="str">
        <f>IF($C57="Yes",VLOOKUP($A57,Questions!$A$2:$X$333,17,0)&amp;"",IF($C57="No",VLOOKUP($A57,Questions!$A$2:$X$333,16,0)&amp;"",VLOOKUP($A57,Questions!$A$2:$X$333,15,0)&amp;""))</f>
        <v/>
      </c>
      <c r="F57" s="86" t="str">
        <f>VLOOKUP($A57,'Privacy Analyst Evaluation'!$A$46:$F$120,6,0)&amp;""</f>
        <v/>
      </c>
      <c r="H57" s="3"/>
    </row>
    <row r="58" spans="1:8" s="1" customFormat="1" ht="68.75" x14ac:dyDescent="0.2">
      <c r="A58" s="32" t="s">
        <v>512</v>
      </c>
      <c r="B58" s="41" t="str">
        <f>VLOOKUP($A58,Questions!$A$2:$X$333,2,0)</f>
        <v>Is your company subject to the laws and regulations of the institution's geographic region?</v>
      </c>
      <c r="C58" s="42" t="s">
        <v>24</v>
      </c>
      <c r="D58" s="75" t="s">
        <v>513</v>
      </c>
      <c r="E58" s="44" t="str">
        <f>IF($C58="Yes",VLOOKUP($A58,Questions!$A$2:$X$333,17,0)&amp;"",IF($C58="No",VLOOKUP($A58,Questions!$A$2:$X$333,16,0)&amp;"",VLOOKUP($A58,Questions!$A$2:$X$333,15,0)&amp;""))</f>
        <v/>
      </c>
      <c r="F58" s="86" t="str">
        <f>VLOOKUP($A58,'Privacy Analyst Evaluation'!$A$46:$F$120,6,0)&amp;""</f>
        <v/>
      </c>
      <c r="H58" s="3"/>
    </row>
    <row r="59" spans="1:8" s="1" customFormat="1" ht="55" x14ac:dyDescent="0.2">
      <c r="A59" s="32" t="s">
        <v>514</v>
      </c>
      <c r="B59" s="41" t="str">
        <f>VLOOKUP($A59,Questions!$A$2:$X$333,2,0)</f>
        <v>Do you have a privacy awareness/training program?*</v>
      </c>
      <c r="C59" s="42" t="s">
        <v>24</v>
      </c>
      <c r="D59" s="75" t="s">
        <v>515</v>
      </c>
      <c r="E59" s="44" t="str">
        <f>IF($C59="Yes",VLOOKUP($A59,Questions!$A$2:$X$333,17,0)&amp;"",IF($C59="No",VLOOKUP($A59,Questions!$A$2:$X$333,16,0)&amp;"",VLOOKUP($A59,Questions!$A$2:$X$333,15,0)&amp;""))</f>
        <v>Briefly describe what is included in the training.</v>
      </c>
      <c r="F59" s="86" t="str">
        <f>VLOOKUP($A59,'Privacy Analyst Evaluation'!$A$46:$F$120,6,0)&amp;""</f>
        <v/>
      </c>
      <c r="H59" s="3"/>
    </row>
    <row r="60" spans="1:8" s="1" customFormat="1" ht="41.25" x14ac:dyDescent="0.2">
      <c r="A60" s="32" t="s">
        <v>516</v>
      </c>
      <c r="B60" s="41" t="str">
        <f>VLOOKUP($A60,Questions!$A$2:$X$333,2,0)</f>
        <v>Is privacy awareness training mandatory for all employees?</v>
      </c>
      <c r="C60" s="42" t="s">
        <v>24</v>
      </c>
      <c r="D60" s="75" t="s">
        <v>517</v>
      </c>
      <c r="E60" s="44" t="str">
        <f>IF($C60="Yes",VLOOKUP($A60,Questions!$A$2:$X$333,17,0)&amp;"",IF($C60="No",VLOOKUP($A60,Questions!$A$2:$X$333,16,0)&amp;"",VLOOKUP($A60,Questions!$A$2:$X$333,15,0)&amp;""))</f>
        <v>Your response should include who must complete the training.</v>
      </c>
      <c r="F60" s="86" t="str">
        <f>VLOOKUP($A60,'Privacy Analyst Evaluation'!$A$46:$F$120,6,0)&amp;""</f>
        <v/>
      </c>
      <c r="H60" s="3"/>
    </row>
    <row r="61" spans="1:8" s="1" customFormat="1" ht="41.25" x14ac:dyDescent="0.2">
      <c r="A61" s="32" t="s">
        <v>518</v>
      </c>
      <c r="B61" s="41" t="str">
        <f>VLOOKUP($A61,Questions!$A$2:$X$333,2,0)</f>
        <v>Is AI privacy and ethics awareness/training required for all employees who work with AI?</v>
      </c>
      <c r="C61" s="42"/>
      <c r="D61" s="75" t="s">
        <v>519</v>
      </c>
      <c r="E61" s="44" t="str">
        <f>IF($C61="Yes",VLOOKUP($A61,Questions!$A$2:$X$333,17,0)&amp;"",IF($C61="No",VLOOKUP($A61,Questions!$A$2:$X$333,16,0)&amp;"",IF($C61="N/A",VLOOKUP($A61,Questions!$A$2:$X$333,18,0)&amp;"",VLOOKUP($A61,Questions!$A$2:$X$333,15,0)&amp;"")))</f>
        <v/>
      </c>
      <c r="F61" s="86" t="str">
        <f>VLOOKUP($A61,'Privacy Analyst Evaluation'!$A$46:$F$120,6,0)&amp;""</f>
        <v/>
      </c>
      <c r="H61" s="3"/>
    </row>
    <row r="62" spans="1:8" s="1" customFormat="1" ht="96.25" x14ac:dyDescent="0.2">
      <c r="A62" s="32" t="s">
        <v>520</v>
      </c>
      <c r="B62" s="41" t="str">
        <f>VLOOKUP($A62,Questions!$A$2:$X$333,2,0)</f>
        <v>Do you have any decision-making processes that are completely automated (i.e., there is no human involvement)?</v>
      </c>
      <c r="C62" s="42" t="s">
        <v>37</v>
      </c>
      <c r="D62" s="75" t="s">
        <v>521</v>
      </c>
      <c r="E62" s="44" t="str">
        <f>IF($C62="Yes",VLOOKUP($A62,Questions!$A$2:$X$333,17,0)&amp;"",IF($C62="No",VLOOKUP($A62,Questions!$A$2:$X$333,16,0)&amp;"",VLOOKUP($A62,Questions!$A$2:$X$333,15,0)&amp;""))</f>
        <v>Examples of such automated decisions could include automatically denying or approving user access requests, flagging or blocking transactions based on risk scores, or AI-driven decisions that affect user outcomes (e.g., eligibility, grading, pricing).</v>
      </c>
      <c r="F62" s="86" t="str">
        <f>VLOOKUP($A62,'Privacy Analyst Evaluation'!$A$46:$F$120,6,0)&amp;""</f>
        <v/>
      </c>
      <c r="H62" s="3"/>
    </row>
    <row r="63" spans="1:8" s="1" customFormat="1" ht="55" x14ac:dyDescent="0.2">
      <c r="A63" s="32" t="s">
        <v>522</v>
      </c>
      <c r="B63" s="41" t="str">
        <f>VLOOKUP($A63,Questions!$A$2:$X$333,2,0)</f>
        <v>Do you have a documented process for managing automated processing, including validations, monitoring, and data subject requests?</v>
      </c>
      <c r="C63" s="42" t="s">
        <v>24</v>
      </c>
      <c r="D63" s="75" t="s">
        <v>523</v>
      </c>
      <c r="E63" s="44" t="str">
        <f>IF($C63="Yes",VLOOKUP($A63,Questions!$A$2:$X$333,17,0)&amp;"",IF($C63="No",VLOOKUP($A63,Questions!$A$2:$X$333,16,0)&amp;"",VLOOKUP($A63,Questions!$A$2:$X$333,15,0)&amp;""))</f>
        <v>Briefly describe processes.</v>
      </c>
      <c r="F63" s="86" t="str">
        <f>VLOOKUP($A63,'Privacy Analyst Evaluation'!$A$46:$F$120,6,0)&amp;""</f>
        <v/>
      </c>
      <c r="H63" s="3"/>
    </row>
    <row r="64" spans="1:8" s="1" customFormat="1" ht="68.75" x14ac:dyDescent="0.2">
      <c r="A64" s="32" t="s">
        <v>524</v>
      </c>
      <c r="B64" s="41" t="str">
        <f>VLOOKUP($A64,Questions!$A$2:$X$333,2,0)</f>
        <v>Do you have a documented policy for sharing information with law enforcement?</v>
      </c>
      <c r="C64" s="42" t="s">
        <v>24</v>
      </c>
      <c r="D64" s="75" t="s">
        <v>525</v>
      </c>
      <c r="E64" s="44" t="str">
        <f>IF($C64="Yes",VLOOKUP($A64,Questions!$A$2:$X$333,17,0)&amp;"",IF($C64="No",VLOOKUP($A64,Questions!$A$2:$X$333,16,0)&amp;"",VLOOKUP($A64,Questions!$A$2:$X$333,15,0)&amp;""))</f>
        <v>Provide a high-level overview of the policy or plans to implement a policy.</v>
      </c>
      <c r="F64" s="86" t="str">
        <f>VLOOKUP($A64,'Privacy Analyst Evaluation'!$A$46:$F$120,6,0)&amp;""</f>
        <v/>
      </c>
      <c r="H64" s="3"/>
    </row>
    <row r="65" spans="1:8" s="1" customFormat="1" ht="27.5" x14ac:dyDescent="0.2">
      <c r="A65" s="32" t="s">
        <v>526</v>
      </c>
      <c r="B65" s="41" t="str">
        <f>VLOOKUP($A65,Questions!$A$2:$X$333,2,0)</f>
        <v>Do you share any institutional data with law enforcement without a valid warrant or subpoena?*</v>
      </c>
      <c r="C65" s="42" t="s">
        <v>37</v>
      </c>
      <c r="D65" s="75"/>
      <c r="E65" s="44" t="str">
        <f>IF($C65="Yes",VLOOKUP($A65,Questions!$A$2:$X$333,17,0)&amp;"",IF($C65="No",VLOOKUP($A65,Questions!$A$2:$X$333,16,0)&amp;"",VLOOKUP($A65,Questions!$A$2:$X$333,15,0)&amp;""))</f>
        <v>Describe how you ensure this does not occur.</v>
      </c>
      <c r="F65" s="86" t="str">
        <f>VLOOKUP($A65,'Privacy Analyst Evaluation'!$A$46:$F$120,6,0)&amp;""</f>
        <v/>
      </c>
      <c r="H65" s="3"/>
    </row>
    <row r="66" spans="1:8" s="1" customFormat="1" ht="41.25" x14ac:dyDescent="0.2">
      <c r="A66" s="32" t="s">
        <v>527</v>
      </c>
      <c r="B66" s="41" t="str">
        <f>VLOOKUP($A66,Questions!$A$2:$X$333,2,0)</f>
        <v>Does your incident response team include a privacy analyst/officer?</v>
      </c>
      <c r="C66" s="42" t="s">
        <v>24</v>
      </c>
      <c r="D66" s="75" t="s">
        <v>528</v>
      </c>
      <c r="E66" s="44" t="str">
        <f>IF($C66="Yes",VLOOKUP($A66,Questions!$A$2:$X$333,17,0)&amp;"",IF($C66="No",VLOOKUP($A66,Questions!$A$2:$X$333,16,0)&amp;"",VLOOKUP($A66,Questions!$A$2:$X$333,15,0)&amp;""))</f>
        <v>Provide the incident response team membership and charge.</v>
      </c>
      <c r="F66" s="86" t="str">
        <f>VLOOKUP($A66,'Privacy Analyst Evaluation'!$A$46:$F$120,6,0)&amp;""</f>
        <v/>
      </c>
      <c r="G66" s="46" t="s">
        <v>31</v>
      </c>
      <c r="H66" s="3"/>
    </row>
    <row r="67" spans="1:8" s="1" customFormat="1" ht="17.05" x14ac:dyDescent="0.2">
      <c r="A67" s="28" t="str">
        <f>VLOOKUP(LEFT($A68,4),'Auto Responses'!$N$4:$O$38,2,0)&amp;""</f>
        <v xml:space="preserve"> International Privacy</v>
      </c>
      <c r="B67" s="38"/>
      <c r="C67" s="16" t="s">
        <v>19</v>
      </c>
      <c r="D67" s="16" t="s">
        <v>20</v>
      </c>
      <c r="E67" s="39" t="s">
        <v>21</v>
      </c>
      <c r="F67" s="79" t="s">
        <v>22</v>
      </c>
      <c r="H67" s="3"/>
    </row>
    <row r="68" spans="1:8" s="1" customFormat="1" ht="27.5" x14ac:dyDescent="0.2">
      <c r="A68" s="32" t="s">
        <v>529</v>
      </c>
      <c r="B68" s="41" t="str">
        <f>VLOOKUP($A68,Questions!$A$2:$X$333,2,0)</f>
        <v>Will data be collected from or processed in or stored in the European Economic Area (EEA)?</v>
      </c>
      <c r="C68" s="42" t="s">
        <v>37</v>
      </c>
      <c r="D68" s="75" t="s">
        <v>530</v>
      </c>
      <c r="E68" s="44" t="str">
        <f>IF($C68="Yes",VLOOKUP($A68,Questions!$A$2:$X$333,17,0)&amp;"",IF($C68="No",VLOOKUP($A68,Questions!$A$2:$X$333,16,0)&amp;"",VLOOKUP($A68,Questions!$A$2:$X$333,15,0)&amp;""))</f>
        <v/>
      </c>
      <c r="F68" s="86" t="str">
        <f>VLOOKUP($A68,'Privacy Analyst Evaluation'!$A$46:$F$120,6,0)&amp;""</f>
        <v/>
      </c>
      <c r="H68" s="3"/>
    </row>
    <row r="69" spans="1:8" s="1" customFormat="1" ht="27.5" x14ac:dyDescent="0.2">
      <c r="A69" s="32" t="s">
        <v>531</v>
      </c>
      <c r="B69" s="41" t="str">
        <f>VLOOKUP($A69,Questions!$A$2:$X$333,2,0)</f>
        <v>Do you have a data protection officer (DPO)?</v>
      </c>
      <c r="C69" s="42"/>
      <c r="D69" s="75" t="s">
        <v>532</v>
      </c>
      <c r="E69" s="44" t="str">
        <f>IF($C69="Yes",VLOOKUP($A69,Questions!$A$2:$X$333,17,0)&amp;"",IF($C69="No",VLOOKUP($A69,Questions!$A$2:$X$333,16,0)&amp;"",VLOOKUP($A69,Questions!$A$2:$X$333,15,0)&amp;""))</f>
        <v>See GDPR Chapter 4, Section 4, for DPO information.</v>
      </c>
      <c r="F69" s="86" t="str">
        <f>VLOOKUP($A69,'Privacy Analyst Evaluation'!$A$46:$F$120,6,0)&amp;""</f>
        <v/>
      </c>
      <c r="H69" s="3"/>
    </row>
    <row r="70" spans="1:8" s="1" customFormat="1" ht="27.5" x14ac:dyDescent="0.2">
      <c r="A70" s="32" t="s">
        <v>533</v>
      </c>
      <c r="B70" s="41" t="str">
        <f>VLOOKUP($A70,Questions!$A$2:$X$333,2,0)</f>
        <v>Will you sign appropriate GDPR Standard Contractual Clauses (SCCs) with the institution?</v>
      </c>
      <c r="C70" s="42" t="s">
        <v>24</v>
      </c>
      <c r="D70" s="75" t="s">
        <v>534</v>
      </c>
      <c r="E70" s="44" t="str">
        <f>IF($C70="Yes",VLOOKUP($A70,Questions!$A$2:$X$333,17,0)&amp;"",IF($C70="No",VLOOKUP($A70,Questions!$A$2:$X$333,16,0)&amp;"",VLOOKUP($A70,Questions!$A$2:$X$333,15,0)&amp;""))</f>
        <v/>
      </c>
      <c r="F70" s="86" t="str">
        <f>VLOOKUP($A70,'Privacy Analyst Evaluation'!$A$46:$F$120,6,0)&amp;""</f>
        <v/>
      </c>
      <c r="H70" s="3"/>
    </row>
    <row r="71" spans="1:8" s="1" customFormat="1" ht="27.5" x14ac:dyDescent="0.2">
      <c r="A71" s="32" t="s">
        <v>535</v>
      </c>
      <c r="B71" s="41" t="str">
        <f>VLOOKUP($A71,Questions!$A$2:$X$333,2,0)</f>
        <v>Will data be collected from or processed in or stored in China?</v>
      </c>
      <c r="C71" s="42" t="s">
        <v>37</v>
      </c>
      <c r="D71" s="75" t="s">
        <v>536</v>
      </c>
      <c r="E71" s="44" t="str">
        <f>IF($C71="Yes",VLOOKUP($A71,Questions!$A$2:$X$333,17,0)&amp;"",IF($C71="No",VLOOKUP($A71,Questions!$A$2:$X$333,16,0)&amp;"",VLOOKUP($A71,Questions!$A$2:$X$333,15,0)&amp;""))</f>
        <v>See PIPL Chapter 1 for definitions.</v>
      </c>
      <c r="F71" s="86" t="str">
        <f>VLOOKUP($A71,'Privacy Analyst Evaluation'!$A$46:$F$120,6,0)&amp;""</f>
        <v/>
      </c>
      <c r="H71" s="3"/>
    </row>
    <row r="72" spans="1:8" s="1" customFormat="1" ht="55" x14ac:dyDescent="0.2">
      <c r="A72" s="32" t="s">
        <v>537</v>
      </c>
      <c r="B72" s="41" t="str">
        <f>VLOOKUP($A72,Questions!$A$2:$X$333,2,0)</f>
        <v>Do you comply with PIPL security, privacy, and data localization requirements?</v>
      </c>
      <c r="C72" s="42" t="s">
        <v>37</v>
      </c>
      <c r="D72" s="75" t="s">
        <v>538</v>
      </c>
      <c r="E72" s="44" t="str">
        <f>IF($C72="Yes",VLOOKUP($A72,Questions!$A$2:$X$333,17,0)&amp;"",IF($C72="No",VLOOKUP($A72,Questions!$A$2:$X$333,16,0)&amp;"",IF($C72="N/A",VLOOKUP($A72,Questions!$A$2:$X$333,18,0)&amp;"",VLOOKUP($A72,Questions!$A$2:$X$333,15,0)&amp;"")))</f>
        <v>Explain why not</v>
      </c>
      <c r="F72" s="86" t="str">
        <f>VLOOKUP($A72,'Privacy Analyst Evaluation'!$A$46:$F$120,6,0)&amp;""</f>
        <v/>
      </c>
      <c r="G72" s="46" t="s">
        <v>31</v>
      </c>
      <c r="H72" s="3"/>
    </row>
    <row r="73" spans="1:8" s="1" customFormat="1" ht="17.05" x14ac:dyDescent="0.2">
      <c r="A73" s="28" t="str">
        <f>VLOOKUP(LEFT($A74,4),'Auto Responses'!$N$4:$O$38,2,0)&amp;""</f>
        <v xml:space="preserve"> Data Privacy</v>
      </c>
      <c r="B73" s="38"/>
      <c r="C73" s="16" t="s">
        <v>19</v>
      </c>
      <c r="D73" s="16" t="s">
        <v>20</v>
      </c>
      <c r="E73" s="39" t="s">
        <v>21</v>
      </c>
      <c r="F73" s="79" t="s">
        <v>22</v>
      </c>
      <c r="H73" s="3"/>
    </row>
    <row r="74" spans="1:8" s="1" customFormat="1" ht="27.5" x14ac:dyDescent="0.2">
      <c r="A74" s="32" t="s">
        <v>539</v>
      </c>
      <c r="B74" s="41" t="str">
        <f>VLOOKUP($A74,Questions!$A$2:$X$333,2,0)</f>
        <v>Have you performed a Data Privacy Impact Assesssment for the solution/project?</v>
      </c>
      <c r="C74" s="42" t="s">
        <v>37</v>
      </c>
      <c r="D74" s="75"/>
      <c r="E74" s="44" t="str">
        <f>IF($C74="Yes",VLOOKUP($A74,Questions!$A$2:$X$333,17,0)&amp;"",IF($C74="No",VLOOKUP($A74,Questions!$A$2:$X$333,16,0)&amp;"",VLOOKUP($A74,Questions!$A$2:$X$333,15,0)&amp;""))</f>
        <v>Provide timeline for this or reason not to perform.</v>
      </c>
      <c r="F74" s="86" t="str">
        <f>VLOOKUP($A74,'Privacy Analyst Evaluation'!$A$46:$F$120,6,0)&amp;""</f>
        <v/>
      </c>
      <c r="H74" s="3"/>
    </row>
    <row r="75" spans="1:8" s="1" customFormat="1" ht="41.25" x14ac:dyDescent="0.2">
      <c r="A75" s="32" t="s">
        <v>540</v>
      </c>
      <c r="B75" s="41" t="str">
        <f>VLOOKUP($A75,Questions!$A$2:$X$333,2,0)</f>
        <v>Do you provide an end-user privacy notice about privacy policies and procedures that identify the purpose(s) for which personal information is collected, used, retained, and disclosed?</v>
      </c>
      <c r="C75" s="42" t="s">
        <v>24</v>
      </c>
      <c r="D75" s="75" t="s">
        <v>541</v>
      </c>
      <c r="E75" s="44" t="str">
        <f>IF($C75="Yes",VLOOKUP($A75,Questions!$A$2:$X$333,17,0)&amp;"",IF($C75="No",VLOOKUP($A75,Questions!$A$2:$X$333,16,0)&amp;"",VLOOKUP($A75,Questions!$A$2:$X$333,15,0)&amp;""))</f>
        <v>Provide link or copy.</v>
      </c>
      <c r="F75" s="86" t="str">
        <f>VLOOKUP($A75,'Privacy Analyst Evaluation'!$A$46:$F$120,6,0)&amp;""</f>
        <v/>
      </c>
      <c r="H75" s="3"/>
    </row>
    <row r="76" spans="1:8" s="1" customFormat="1" ht="41.25" x14ac:dyDescent="0.2">
      <c r="A76" s="32" t="s">
        <v>542</v>
      </c>
      <c r="B76" s="41" t="str">
        <f>VLOOKUP($A76,Questions!$A$2:$X$333,2,0)</f>
        <v>Do you describe the choices available to the individual and obtain implicit or explicit consent with respect to the collection, use, and disclosure of personal information?</v>
      </c>
      <c r="C76" s="42" t="s">
        <v>24</v>
      </c>
      <c r="D76" s="75" t="s">
        <v>543</v>
      </c>
      <c r="E76" s="44" t="str">
        <f>IF($C76="Yes",VLOOKUP($A76,Questions!$A$2:$X$333,17,0)&amp;"",IF($C76="No",VLOOKUP($A76,Questions!$A$2:$X$333,16,0)&amp;"",IF($C76="N/A",VLOOKUP($A76,Questions!$A$2:$X$333,18,0)&amp;"",VLOOKUP($A76,Questions!$A$2:$X$333,15,0)&amp;"")))</f>
        <v>Provide copy, link, or summary overview.</v>
      </c>
      <c r="F76" s="86" t="str">
        <f>VLOOKUP($A76,'Privacy Analyst Evaluation'!$A$46:$F$120,6,0)&amp;""</f>
        <v/>
      </c>
      <c r="H76" s="3"/>
    </row>
    <row r="77" spans="1:8" s="1" customFormat="1" ht="55" x14ac:dyDescent="0.2">
      <c r="A77" s="32" t="s">
        <v>544</v>
      </c>
      <c r="B77" s="41" t="str">
        <f>VLOOKUP($A77,Questions!$A$2:$X$333,2,0)</f>
        <v>Do you collect personal information only for the purpose(s) identified in the agreement with an institution or, if there is none, the purpose(s) identified in the privacy notice?</v>
      </c>
      <c r="C77" s="42" t="s">
        <v>24</v>
      </c>
      <c r="D77" s="75" t="s">
        <v>545</v>
      </c>
      <c r="E77" s="44" t="str">
        <f>IF($C77="Yes",VLOOKUP($A77,Questions!$A$2:$X$333,17,0)&amp;"",IF($C77="No",VLOOKUP($A77,Questions!$A$2:$X$333,16,0)&amp;"",IF($C77="N/A",VLOOKUP($A77,Questions!$A$2:$X$333,18,0)&amp;"",VLOOKUP($A77,Questions!$A$2:$X$333,15,0)&amp;"")))</f>
        <v>Describe purposes not included in an agreement with the institution.</v>
      </c>
      <c r="F77" s="86" t="str">
        <f>VLOOKUP($A77,'Privacy Analyst Evaluation'!$A$46:$F$120,6,0)&amp;""</f>
        <v/>
      </c>
      <c r="H77" s="3"/>
    </row>
    <row r="78" spans="1:8" s="1" customFormat="1" ht="55" x14ac:dyDescent="0.2">
      <c r="A78" s="32" t="s">
        <v>546</v>
      </c>
      <c r="B78" s="41" t="str">
        <f>VLOOKUP($A78,Questions!$A$2:$X$333,2,0)</f>
        <v>Do you have a documented list of personal data your service maintains?</v>
      </c>
      <c r="C78" s="42" t="s">
        <v>24</v>
      </c>
      <c r="D78" s="75" t="s">
        <v>547</v>
      </c>
      <c r="E78" s="44" t="str">
        <f>IF($C78="Yes",VLOOKUP($A78,Questions!$A$2:$X$333,17,0)&amp;"",IF($C78="No",VLOOKUP($A78,Questions!$A$2:$X$333,16,0)&amp;"",IF($C78="N/A",VLOOKUP($A78,Questions!$A$2:$X$333,18,0)&amp;"",VLOOKUP($A78,Questions!$A$2:$X$333,15,0)&amp;"")))</f>
        <v>Provide copy, link, or summary overview.</v>
      </c>
      <c r="F78" s="86" t="str">
        <f>VLOOKUP($A78,'Privacy Analyst Evaluation'!$A$46:$F$120,6,0)&amp;""</f>
        <v/>
      </c>
      <c r="H78" s="3"/>
    </row>
    <row r="79" spans="1:8" s="1" customFormat="1" ht="55" x14ac:dyDescent="0.2">
      <c r="A79" s="32" t="s">
        <v>548</v>
      </c>
      <c r="B79" s="41" t="str">
        <f>VLOOKUP($A79,Questions!$A$2:$X$333,2,0)</f>
        <v>Do you retain personal information for only as long as necessary to fulfill the stated purpose(s) or as required by law or regulation and thereafter appropriately dispose of such information?</v>
      </c>
      <c r="C79" s="42" t="s">
        <v>24</v>
      </c>
      <c r="D79" s="75" t="s">
        <v>549</v>
      </c>
      <c r="E79" s="44" t="str">
        <f>IF($C79="Yes",VLOOKUP($A79,Questions!$A$2:$X$333,17,0)&amp;"",IF($C79="No",VLOOKUP($A79,Questions!$A$2:$X$333,16,0)&amp;"",IF($C79="N/A",VLOOKUP($A79,Questions!$A$2:$X$333,18,0)&amp;"",VLOOKUP($A79,Questions!$A$2:$X$333,15,0)&amp;"")))</f>
        <v/>
      </c>
      <c r="F79" s="86" t="str">
        <f>VLOOKUP($A79,'Privacy Analyst Evaluation'!$A$46:$F$120,6,0)&amp;""</f>
        <v/>
      </c>
      <c r="H79" s="3"/>
    </row>
    <row r="80" spans="1:8" s="1" customFormat="1" ht="96.25" x14ac:dyDescent="0.2">
      <c r="A80" s="32" t="s">
        <v>550</v>
      </c>
      <c r="B80" s="41" t="str">
        <f>VLOOKUP($A80,Questions!$A$2:$X$333,2,0)</f>
        <v>Do you provide individuals with access to their personal information for review and update (i.e., data subject rights)?</v>
      </c>
      <c r="C80" s="42" t="s">
        <v>24</v>
      </c>
      <c r="D80" s="75" t="s">
        <v>551</v>
      </c>
      <c r="E80" s="44" t="str">
        <f>IF($C80="Yes",VLOOKUP($A80,Questions!$A$2:$X$333,17,0)&amp;"",IF($C80="No",VLOOKUP($A80,Questions!$A$2:$X$333,16,0)&amp;"",IF($C80="N/A",VLOOKUP($A80,Questions!$A$2:$X$333,18,0)&amp;"",VLOOKUP($A80,Questions!$A$2:$X$333,15,0)&amp;"")))</f>
        <v>Such processes would include descriptions of request processes individuals can follow to review thier information and written processes a data subject may use to ask for changes or corrections to data held about them.</v>
      </c>
      <c r="F80" s="86" t="str">
        <f>VLOOKUP($A80,'Privacy Analyst Evaluation'!$A$46:$F$120,6,0)&amp;""</f>
        <v/>
      </c>
      <c r="H80" s="3"/>
    </row>
    <row r="81" spans="1:8" s="1" customFormat="1" ht="55" x14ac:dyDescent="0.2">
      <c r="A81" s="32" t="s">
        <v>552</v>
      </c>
      <c r="B81" s="41" t="str">
        <f>VLOOKUP($A81,Questions!$A$2:$X$333,2,0)</f>
        <v>Do you disclose personal information to third parties only for the purpose(s) identified in the privacy notice or with the implicit or explicit consent of the individual?</v>
      </c>
      <c r="C81" s="42" t="s">
        <v>24</v>
      </c>
      <c r="D81" s="75" t="s">
        <v>553</v>
      </c>
      <c r="E81" s="44" t="str">
        <f>IF($C81="Yes",VLOOKUP($A81,Questions!$A$2:$X$333,17,0)&amp;"",IF($C81="No",VLOOKUP($A81,Questions!$A$2:$X$333,16,0)&amp;"",IF($C81="N/A",VLOOKUP($A81,Questions!$A$2:$X$333,18,0)&amp;"",VLOOKUP($A81,Questions!$A$2:$X$333,15,0)&amp;"")))</f>
        <v/>
      </c>
      <c r="F81" s="86" t="str">
        <f>VLOOKUP($A81,'Privacy Analyst Evaluation'!$A$46:$F$120,6,0)&amp;""</f>
        <v/>
      </c>
      <c r="H81" s="3"/>
    </row>
    <row r="82" spans="1:8" s="1" customFormat="1" ht="68.75" x14ac:dyDescent="0.2">
      <c r="A82" s="32" t="s">
        <v>554</v>
      </c>
      <c r="B82" s="41" t="str">
        <f>VLOOKUP($A82,Questions!$A$2:$X$333,2,0)</f>
        <v>Do you protect personal information against unauthorized access (both physical and logical)?</v>
      </c>
      <c r="C82" s="42" t="s">
        <v>24</v>
      </c>
      <c r="D82" s="75" t="s">
        <v>555</v>
      </c>
      <c r="E82" s="44" t="str">
        <f>IF($C82="Yes",VLOOKUP($A82,Questions!$A$2:$X$333,17,0)&amp;"",IF($C82="No",VLOOKUP($A82,Questions!$A$2:$X$333,16,0)&amp;"",IF($C82="N/A",VLOOKUP($A82,Questions!$A$2:$X$333,18,0)&amp;"",VLOOKUP($A82,Questions!$A$2:$X$333,15,0)&amp;"")))</f>
        <v/>
      </c>
      <c r="F82" s="86" t="str">
        <f>VLOOKUP($A82,'Privacy Analyst Evaluation'!$A$46:$F$120,6,0)&amp;""</f>
        <v/>
      </c>
      <c r="H82" s="3"/>
    </row>
    <row r="83" spans="1:8" s="1" customFormat="1" ht="41.25" x14ac:dyDescent="0.2">
      <c r="A83" s="32" t="s">
        <v>556</v>
      </c>
      <c r="B83" s="41" t="str">
        <f>VLOOKUP($A83,Questions!$A$2:$X$333,2,0)</f>
        <v>Do you maintain accurate, complete, and relevant personal information for the purposes identified in the privacy notice?</v>
      </c>
      <c r="C83" s="42" t="s">
        <v>24</v>
      </c>
      <c r="D83" s="75" t="s">
        <v>557</v>
      </c>
      <c r="E83" s="44" t="str">
        <f>IF($C83="Yes",VLOOKUP($A83,Questions!$A$2:$X$333,17,0)&amp;"",IF($C83="No",VLOOKUP($A83,Questions!$A$2:$X$333,16,0)&amp;"",IF($C83="N/A",VLOOKUP($A83,Questions!$A$2:$X$333,18,0)&amp;"",VLOOKUP($A83,Questions!$A$2:$X$333,15,0)&amp;"")))</f>
        <v/>
      </c>
      <c r="F83" s="86" t="str">
        <f>VLOOKUP($A83,'Privacy Analyst Evaluation'!$A$46:$F$120,6,0)&amp;""</f>
        <v/>
      </c>
      <c r="H83" s="3"/>
    </row>
    <row r="84" spans="1:8" s="1" customFormat="1" ht="55" x14ac:dyDescent="0.2">
      <c r="A84" s="32" t="s">
        <v>558</v>
      </c>
      <c r="B84" s="41" t="str">
        <f>VLOOKUP($A84,Questions!$A$2:$X$333,2,0)</f>
        <v>Do you have procedures to address privacy-related noncompliance complaints and disputes?</v>
      </c>
      <c r="C84" s="42" t="s">
        <v>24</v>
      </c>
      <c r="D84" s="75" t="s">
        <v>559</v>
      </c>
      <c r="E84" s="44" t="str">
        <f>IF($C84="Yes",VLOOKUP($A84,Questions!$A$2:$X$333,17,0)&amp;"",IF($C84="No",VLOOKUP($A84,Questions!$A$2:$X$333,16,0)&amp;"",IF($C84="N/A",VLOOKUP($A84,Questions!$A$2:$X$333,18,0)&amp;"",VLOOKUP($A84,Questions!$A$2:$X$333,15,0)&amp;"")))</f>
        <v>Provide a brief overview of processes or procedures to handle privacy-related complaints.</v>
      </c>
      <c r="F84" s="86" t="str">
        <f>VLOOKUP($A84,'Privacy Analyst Evaluation'!$A$46:$F$120,6,0)&amp;""</f>
        <v/>
      </c>
      <c r="H84" s="3"/>
    </row>
    <row r="85" spans="1:8" s="1" customFormat="1" ht="41.25" x14ac:dyDescent="0.2">
      <c r="A85" s="32" t="s">
        <v>560</v>
      </c>
      <c r="B85" s="41" t="str">
        <f>VLOOKUP($A85,Questions!$A$2:$X$333,2,0)</f>
        <v>Do you "anonymize," "de-identify," or otherwise mask personal data?</v>
      </c>
      <c r="C85" s="42" t="s">
        <v>24</v>
      </c>
      <c r="D85" s="75" t="s">
        <v>561</v>
      </c>
      <c r="E85" s="44" t="str">
        <f>IF($C85="Yes",VLOOKUP($A85,Questions!$A$2:$X$333,17,0)&amp;"",IF($C85="No",VLOOKUP($A85,Questions!$A$2:$X$333,16,0)&amp;"",IF($C85="N/A",VLOOKUP($A85,Questions!$A$2:$X$333,18,0)&amp;"",VLOOKUP($A85,Questions!$A$2:$X$333,15,0)&amp;"")))</f>
        <v>Briefly describe method used to mask data.</v>
      </c>
      <c r="F85" s="86" t="str">
        <f>VLOOKUP($A85,'Privacy Analyst Evaluation'!$A$46:$F$120,6,0)&amp;""</f>
        <v/>
      </c>
      <c r="H85" s="3"/>
    </row>
    <row r="86" spans="1:8" s="1" customFormat="1" ht="68.75" x14ac:dyDescent="0.2">
      <c r="A86" s="32" t="s">
        <v>562</v>
      </c>
      <c r="B86" s="41" t="str">
        <f>VLOOKUP($A86,Questions!$A$2:$X$333,2,0)</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86" s="42" t="s">
        <v>37</v>
      </c>
      <c r="D86" s="75" t="s">
        <v>563</v>
      </c>
      <c r="E86" s="44" t="str">
        <f>IF($C86="Yes",VLOOKUP($A86,Questions!$A$2:$X$333,17,0)&amp;"",IF($C86="No",VLOOKUP($A86,Questions!$A$2:$X$333,16,0)&amp;"",IF($C86="N/A",VLOOKUP($A86,Questions!$A$2:$X$333,18,0)&amp;"",VLOOKUP($A86,Questions!$A$2:$X$333,15,0)&amp;"")))</f>
        <v/>
      </c>
      <c r="F86" s="86" t="str">
        <f>VLOOKUP($A86,'Privacy Analyst Evaluation'!$A$46:$F$120,6,0)&amp;""</f>
        <v/>
      </c>
      <c r="H86" s="3"/>
    </row>
    <row r="87" spans="1:8" s="1" customFormat="1" ht="55" x14ac:dyDescent="0.2">
      <c r="A87" s="32" t="s">
        <v>564</v>
      </c>
      <c r="B87" s="41" t="str">
        <f>VLOOKUP($A87,Questions!$A$2:$X$333,2,0)</f>
        <v>Do you certify stop-processing requests, including any data that is processed by a third party on your behalf?</v>
      </c>
      <c r="C87" s="42" t="s">
        <v>190</v>
      </c>
      <c r="D87" s="75" t="s">
        <v>565</v>
      </c>
      <c r="E87" s="44" t="str">
        <f>IF($C87="Yes",VLOOKUP($A87,Questions!$A$2:$X$333,17,0)&amp;"",IF($C87="No",VLOOKUP($A87,Questions!$A$2:$X$333,16,0)&amp;"",IF($C87="N/A",VLOOKUP($A87,Questions!$A$2:$X$333,18,0)&amp;"",VLOOKUP($A87,Questions!$A$2:$X$333,15,0)&amp;"")))</f>
        <v>N/A is only an acceptable answer if you answered "no" to ALL of the following 7 questions: PRGN-01, 02, 03, 04 and PDAT-01, 02, 14</v>
      </c>
      <c r="F87" s="86" t="str">
        <f>VLOOKUP($A87,'Privacy Analyst Evaluation'!$A$46:$F$120,6,0)&amp;""</f>
        <v/>
      </c>
      <c r="H87" s="3"/>
    </row>
    <row r="88" spans="1:8" s="1" customFormat="1" ht="68.75" x14ac:dyDescent="0.2">
      <c r="A88" s="32" t="s">
        <v>566</v>
      </c>
      <c r="B88" s="41" t="str">
        <f>VLOOKUP($A88,Questions!$A$2:$X$333,2,0)</f>
        <v>Do you have a process to review code for ethical considerations?</v>
      </c>
      <c r="C88" s="42" t="s">
        <v>24</v>
      </c>
      <c r="D88" s="75" t="s">
        <v>567</v>
      </c>
      <c r="E88" s="44" t="str">
        <f>IF($C88="Yes",VLOOKUP($A88,Questions!$A$2:$X$333,17,0)&amp;"",IF($C88="No",VLOOKUP($A88,Questions!$A$2:$X$333,16,0)&amp;"",VLOOKUP($A88,Questions!$A$2:$X$333,15,0)&amp;""))</f>
        <v>Provide documentation or explanation of the process to review code. If none exists, explain why.</v>
      </c>
      <c r="F88" s="86" t="str">
        <f>VLOOKUP($A88,'Privacy Analyst Evaluation'!$A$46:$F$120,6,0)&amp;""</f>
        <v/>
      </c>
      <c r="G88" s="46" t="s">
        <v>31</v>
      </c>
      <c r="H88" s="3"/>
    </row>
    <row r="89" spans="1:8" s="1" customFormat="1" ht="17.05" x14ac:dyDescent="0.2">
      <c r="A89" s="28" t="str">
        <f>VLOOKUP(LEFT($A90,4),'Auto Responses'!$N$4:$O$38,2,0)&amp;""</f>
        <v xml:space="preserve"> Privacy and AI</v>
      </c>
      <c r="B89" s="38"/>
      <c r="C89" s="16" t="s">
        <v>19</v>
      </c>
      <c r="D89" s="16" t="s">
        <v>20</v>
      </c>
      <c r="E89" s="39" t="s">
        <v>21</v>
      </c>
      <c r="F89" s="79" t="s">
        <v>22</v>
      </c>
      <c r="H89" s="3"/>
    </row>
    <row r="90" spans="1:8" s="1" customFormat="1" ht="68.75" x14ac:dyDescent="0.2">
      <c r="A90" s="32" t="s">
        <v>568</v>
      </c>
      <c r="B90" s="41" t="str">
        <f>VLOOKUP($A90,Questions!$A$2:$X$333,2,0)</f>
        <v>Does your service use AI for the processing of institutional data?</v>
      </c>
      <c r="C90" s="42" t="s">
        <v>24</v>
      </c>
      <c r="D90" s="75" t="s">
        <v>569</v>
      </c>
      <c r="E90" s="44" t="str">
        <f>IF($C$19="No",'Auto Responses'!$A$6,IF($C90="Yes",VLOOKUP($A90,Questions!$A$2:$X$333,17,0)&amp;"",IF($C90="No",VLOOKUP($A90,Questions!$A$2:$X$333,16,0)&amp;"",IF($C90="N/A",VLOOKUP($A90,Questions!$A$2:$X$333,18,0)&amp;"",VLOOKUP($A90,Questions!$A$2:$X$333,15,0)&amp;""))))</f>
        <v>Describe how your service uses AI to process institutional data. Include the types of data involved, the purpose of AI usage, and any decision-making roles AI plays.</v>
      </c>
      <c r="F90" s="86" t="str">
        <f>VLOOKUP($A90,'Privacy Analyst Evaluation'!$A$46:$F$120,6,0)&amp;""</f>
        <v/>
      </c>
      <c r="H90" s="3"/>
    </row>
    <row r="91" spans="1:8" s="1" customFormat="1" ht="68.75" x14ac:dyDescent="0.2">
      <c r="A91" s="32" t="s">
        <v>570</v>
      </c>
      <c r="B91" s="41" t="str">
        <f>VLOOKUP($A91,Questions!$A$2:$X$333,2,0)</f>
        <v>Is any institutional data retained in AI processing?*</v>
      </c>
      <c r="C91" s="42" t="s">
        <v>24</v>
      </c>
      <c r="D91" s="75" t="s">
        <v>571</v>
      </c>
      <c r="E91" s="44" t="str">
        <f>IF($C$19="No",'Auto Responses'!$A$6,IF($C91="Yes",VLOOKUP($A91,Questions!$A$2:$X$333,17,0)&amp;"",IF($C91="No",VLOOKUP($A91,Questions!$A$2:$X$333,16,0)&amp;"",IF($C91="N/A",VLOOKUP($A91,Questions!$A$2:$X$333,18,0)&amp;"",VLOOKUP($A91,Questions!$A$2:$X$333,15,0)&amp;""))))</f>
        <v>Specify what data is retained, for how long, and how it is protected.</v>
      </c>
      <c r="F91" s="86" t="str">
        <f>VLOOKUP($A91,'Privacy Analyst Evaluation'!$A$46:$F$120,6,0)&amp;""</f>
        <v/>
      </c>
      <c r="H91" s="3"/>
    </row>
    <row r="92" spans="1:8" s="1" customFormat="1" ht="82.5" x14ac:dyDescent="0.2">
      <c r="A92" s="32" t="s">
        <v>572</v>
      </c>
      <c r="B92" s="41" t="str">
        <f>VLOOKUP($A92,Questions!$A$2:$X$333,2,0)</f>
        <v>Do you have agreements in place with third parties or subprocessors regarding the protection of customer data and use of AI?*</v>
      </c>
      <c r="C92" s="42" t="s">
        <v>24</v>
      </c>
      <c r="D92" s="75" t="s">
        <v>573</v>
      </c>
      <c r="E92" s="44" t="str">
        <f>IF($C$19="No",'Auto Responses'!$A$6,IF($C92="Yes",VLOOKUP($A92,Questions!$A$2:$X$333,17,0)&amp;"",IF($C92="No",VLOOKUP($A92,Questions!$A$2:$X$333,16,0)&amp;"",IF($C92="N/A",VLOOKUP($A92,Questions!$A$2:$X$333,18,0)&amp;"",VLOOKUP($A92,Questions!$A$2:$X$333,15,0)&amp;""))))</f>
        <v>List all subprocessors and describe the agreements in place regarding AI and data protection.</v>
      </c>
      <c r="F92" s="86" t="str">
        <f>VLOOKUP($A92,'Privacy Analyst Evaluation'!$A$46:$F$120,6,0)&amp;""</f>
        <v/>
      </c>
      <c r="H92" s="3"/>
    </row>
    <row r="93" spans="1:8" s="1" customFormat="1" ht="41.25" x14ac:dyDescent="0.2">
      <c r="A93" s="32" t="s">
        <v>574</v>
      </c>
      <c r="B93" s="41" t="str">
        <f>VLOOKUP($A93,Questions!$A$2:$X$333,2,0)</f>
        <v>Will institutional data be processed through a third party or subprocessor that also uses AI?</v>
      </c>
      <c r="C93" s="42" t="s">
        <v>24</v>
      </c>
      <c r="D93" s="75" t="s">
        <v>575</v>
      </c>
      <c r="E93" s="44" t="str">
        <f>IF($C$19="No",'Auto Responses'!$A$6,IF($C93="Yes",VLOOKUP($A93,Questions!$A$2:$X$333,17,0)&amp;"",IF($C93="No",VLOOKUP($A93,Questions!$A$2:$X$333,16,0)&amp;"",IF($C93="N/A",VLOOKUP($A93,Questions!$A$2:$X$333,18,0)&amp;"",VLOOKUP($A93,Questions!$A$2:$X$333,15,0)&amp;""))))</f>
        <v>Identify third-party AI processors and describe their role and safeguards.</v>
      </c>
      <c r="F93" s="86" t="str">
        <f>VLOOKUP($A93,'Privacy Analyst Evaluation'!$A$46:$F$120,6,0)&amp;""</f>
        <v/>
      </c>
      <c r="H93" s="3"/>
    </row>
    <row r="94" spans="1:8" s="1" customFormat="1" ht="41.25" x14ac:dyDescent="0.2">
      <c r="A94" s="32" t="s">
        <v>576</v>
      </c>
      <c r="B94" s="41" t="str">
        <f>VLOOKUP($A94,Questions!$A$2:$X$333,2,0)</f>
        <v>Is AI processing limited to fully licensed commercial enterprise AI services?</v>
      </c>
      <c r="C94" s="42" t="s">
        <v>24</v>
      </c>
      <c r="D94" s="75" t="s">
        <v>577</v>
      </c>
      <c r="E94" s="44" t="str">
        <f>IF($C$19="No",'Auto Responses'!$A$6,IF($C94="Yes",VLOOKUP($A94,Questions!$A$2:$X$333,17,0)&amp;"",IF($C94="No",VLOOKUP($A94,Questions!$A$2:$X$333,16,0)&amp;"",IF($C94="N/A",VLOOKUP($A94,Questions!$A$2:$X$333,18,0)&amp;"",VLOOKUP($A94,Questions!$A$2:$X$333,15,0)&amp;""))))</f>
        <v>Provide names of services used and license types. Note whether open-source or experimental tools are used.</v>
      </c>
      <c r="F94" s="86" t="str">
        <f>VLOOKUP($A94,'Privacy Analyst Evaluation'!$A$46:$F$120,6,0)&amp;""</f>
        <v/>
      </c>
      <c r="H94" s="3"/>
    </row>
    <row r="95" spans="1:8" s="1" customFormat="1" ht="82.5" x14ac:dyDescent="0.2">
      <c r="A95" s="32" t="s">
        <v>578</v>
      </c>
      <c r="B95" s="41" t="str">
        <f>VLOOKUP($A95,Questions!$A$2:$X$333,2,0)</f>
        <v>Will institutional data be used or processed by any shared AI services?</v>
      </c>
      <c r="C95" s="42" t="s">
        <v>24</v>
      </c>
      <c r="D95" s="75" t="s">
        <v>579</v>
      </c>
      <c r="E95" s="44" t="str">
        <f>IF($C$19="No",'Auto Responses'!$A$6,IF($C95="Yes",VLOOKUP($A95,Questions!$A$2:$X$333,17,0)&amp;"",IF($C95="No",VLOOKUP($A95,Questions!$A$2:$X$333,16,0)&amp;"",IF($C95="N/A",VLOOKUP($A95,Questions!$A$2:$X$333,18,0)&amp;"",VLOOKUP($A95,Questions!$A$2:$X$333,15,0)&amp;""))))</f>
        <v>Provide detailed response to the type of data needed for the AI service to function appropriately, the sources of the data, and whether any data shared with the AI service comes from data sources outside the institution.</v>
      </c>
      <c r="F95" s="86" t="str">
        <f>VLOOKUP($A95,'Privacy Analyst Evaluation'!$A$46:$F$120,6,0)&amp;""</f>
        <v/>
      </c>
      <c r="H95" s="3"/>
    </row>
    <row r="96" spans="1:8" s="1" customFormat="1" ht="110" x14ac:dyDescent="0.2">
      <c r="A96" s="32" t="s">
        <v>580</v>
      </c>
      <c r="B96" s="41" t="str">
        <f>VLOOKUP($A96,Questions!$A$2:$X$333,2,0)</f>
        <v>Do you have safeguards in place to protect institutional data and data privacy from unintended AI queries or processing?</v>
      </c>
      <c r="C96" s="42" t="s">
        <v>24</v>
      </c>
      <c r="D96" s="75" t="s">
        <v>581</v>
      </c>
      <c r="E96" s="44" t="str">
        <f>IF($C$19="No",'Auto Responses'!$A$6,IF($C96="Yes",VLOOKUP($A96,Questions!$A$2:$X$333,17,0)&amp;"",IF($C96="No",VLOOKUP($A96,Questions!$A$2:$X$333,16,0)&amp;"",IF($C96="N/A",VLOOKUP($A96,Questions!$A$2:$X$333,18,0)&amp;"",VLOOKUP($A96,Questions!$A$2:$X$333,15,0)&amp;""))))</f>
        <v>Explain any data minimization processes used to exclude institutional data from AI algorithm or training, etc.</v>
      </c>
      <c r="F96" s="86" t="str">
        <f>VLOOKUP($A96,'Privacy Analyst Evaluation'!$A$46:$F$120,6,0)&amp;""</f>
        <v/>
      </c>
      <c r="H96" s="3"/>
    </row>
    <row r="97" spans="1:11" s="1" customFormat="1" ht="27.5" x14ac:dyDescent="0.2">
      <c r="A97" s="32" t="s">
        <v>582</v>
      </c>
      <c r="B97" s="41" t="str">
        <f>VLOOKUP($A97,Questions!$A$2:$X$333,2,0)</f>
        <v>Do you provide choice to the user to opt out of AI use?</v>
      </c>
      <c r="C97" s="42" t="s">
        <v>24</v>
      </c>
      <c r="D97" s="75" t="s">
        <v>583</v>
      </c>
      <c r="E97" s="44" t="str">
        <f>IF($C$19="No",'Auto Responses'!$A$6,IF($C97="Yes",VLOOKUP($A97,Questions!$A$2:$X$333,17,0)&amp;"",IF($C97="No",VLOOKUP($A97,Questions!$A$2:$X$333,16,0)&amp;"",IF($C97="N/A",VLOOKUP($A97,Questions!$A$2:$X$333,18,0)&amp;"",VLOOKUP($A97,Questions!$A$2:$X$333,15,0)&amp;""))))</f>
        <v>Provide the language used for a user to opt-out or consent to the use of AI</v>
      </c>
      <c r="F97" s="86" t="str">
        <f>VLOOKUP($A97,'Privacy Analyst Evaluation'!$A$46:$F$120,6,0)&amp;""</f>
        <v/>
      </c>
      <c r="G97" s="46" t="s">
        <v>31</v>
      </c>
      <c r="H97" s="3"/>
    </row>
    <row r="98" spans="1:11" s="1" customFormat="1" ht="13.75" x14ac:dyDescent="0.2">
      <c r="A98" s="56" t="s">
        <v>50</v>
      </c>
      <c r="C98" s="67"/>
      <c r="D98" s="37"/>
      <c r="E98" s="87"/>
      <c r="F98" s="88"/>
      <c r="H98" s="3"/>
    </row>
    <row r="99" spans="1:11" s="1" customFormat="1" x14ac:dyDescent="0.25">
      <c r="A99"/>
      <c r="C99" s="67"/>
      <c r="D99" s="37"/>
      <c r="E99" s="87"/>
      <c r="F99" s="88"/>
      <c r="H99" s="3"/>
    </row>
    <row r="100" spans="1:11" x14ac:dyDescent="0.25">
      <c r="A100" s="1"/>
      <c r="B100" s="67"/>
      <c r="C100" s="71"/>
      <c r="D100" s="68"/>
      <c r="E100" s="56"/>
      <c r="G100" s="3"/>
      <c r="H100" s="1"/>
      <c r="K100"/>
    </row>
    <row r="101" spans="1:11" x14ac:dyDescent="0.25">
      <c r="A101" s="32" t="e">
        <f>#REF!</f>
        <v>#REF!</v>
      </c>
    </row>
    <row r="102" spans="1:11" s="1" customFormat="1" ht="13.75" x14ac:dyDescent="0.2">
      <c r="A102" s="32" t="e">
        <f>#REF!</f>
        <v>#REF!</v>
      </c>
      <c r="C102" s="67"/>
      <c r="D102" s="37"/>
      <c r="E102" s="87"/>
      <c r="F102" s="88"/>
      <c r="H102" s="3"/>
    </row>
    <row r="103" spans="1:11" s="1" customFormat="1" ht="13.75" x14ac:dyDescent="0.2">
      <c r="A103" s="32" t="e">
        <f>#REF!</f>
        <v>#REF!</v>
      </c>
      <c r="C103" s="67"/>
      <c r="D103" s="37"/>
      <c r="E103" s="87"/>
      <c r="F103" s="88"/>
      <c r="H103" s="3"/>
    </row>
    <row r="104" spans="1:11" s="1" customFormat="1" ht="13.75" x14ac:dyDescent="0.2">
      <c r="A104" s="32" t="e">
        <f>#REF!</f>
        <v>#REF!</v>
      </c>
      <c r="C104" s="67"/>
      <c r="D104" s="37"/>
      <c r="E104" s="87"/>
      <c r="F104" s="88"/>
      <c r="H104" s="3"/>
    </row>
    <row r="105" spans="1:11" s="1" customFormat="1" ht="13.75" x14ac:dyDescent="0.2">
      <c r="A105" s="32" t="e">
        <f>#REF!</f>
        <v>#REF!</v>
      </c>
      <c r="C105" s="67"/>
      <c r="D105" s="37"/>
      <c r="E105" s="87"/>
      <c r="F105" s="88"/>
      <c r="H105" s="3"/>
    </row>
    <row r="106" spans="1:11" s="1" customFormat="1" ht="13.75" x14ac:dyDescent="0.2">
      <c r="A106" s="32" t="e">
        <f>#REF!</f>
        <v>#REF!</v>
      </c>
      <c r="C106" s="67"/>
      <c r="D106" s="37"/>
      <c r="E106" s="87"/>
      <c r="F106" s="88"/>
      <c r="H106" s="3"/>
    </row>
    <row r="107" spans="1:11" s="1" customFormat="1" ht="13.75" x14ac:dyDescent="0.2">
      <c r="A107" s="32" t="e">
        <f>#REF!</f>
        <v>#REF!</v>
      </c>
      <c r="C107" s="67"/>
      <c r="D107" s="37"/>
      <c r="E107" s="87"/>
      <c r="F107" s="88"/>
      <c r="H107" s="3"/>
    </row>
    <row r="108" spans="1:11" s="1" customFormat="1" x14ac:dyDescent="0.25">
      <c r="A108"/>
      <c r="C108" s="67"/>
      <c r="D108" s="37"/>
      <c r="E108" s="87"/>
      <c r="F108" s="88"/>
      <c r="H108" s="3"/>
    </row>
    <row r="109" spans="1:11" s="1" customFormat="1" x14ac:dyDescent="0.25">
      <c r="A109"/>
      <c r="C109" s="67"/>
      <c r="D109" s="37"/>
      <c r="E109" s="87"/>
      <c r="F109" s="88"/>
      <c r="H109" s="3"/>
    </row>
    <row r="110" spans="1:11" s="1" customFormat="1" x14ac:dyDescent="0.25">
      <c r="A110"/>
      <c r="C110" s="67"/>
      <c r="D110" s="37"/>
      <c r="E110" s="87"/>
      <c r="F110" s="88"/>
      <c r="H110" s="3"/>
    </row>
    <row r="111" spans="1:11" s="1" customFormat="1" x14ac:dyDescent="0.25">
      <c r="A111"/>
      <c r="C111" s="67"/>
      <c r="D111" s="37"/>
      <c r="E111" s="87"/>
      <c r="F111" s="88"/>
      <c r="H111" s="3"/>
    </row>
    <row r="112" spans="1:11" s="1" customFormat="1" x14ac:dyDescent="0.25">
      <c r="A112"/>
      <c r="C112" s="67"/>
      <c r="D112" s="37"/>
      <c r="E112" s="87"/>
      <c r="F112" s="88"/>
      <c r="H112" s="3"/>
    </row>
    <row r="113" spans="1:8" s="1" customFormat="1" x14ac:dyDescent="0.25">
      <c r="A113"/>
      <c r="C113" s="67"/>
      <c r="D113" s="37"/>
      <c r="E113" s="87"/>
      <c r="F113" s="88"/>
      <c r="H113" s="3"/>
    </row>
    <row r="114" spans="1:8" s="1" customFormat="1" x14ac:dyDescent="0.25">
      <c r="A114"/>
      <c r="C114" s="67"/>
      <c r="D114" s="37"/>
      <c r="E114" s="87"/>
      <c r="F114" s="88"/>
      <c r="H114" s="3"/>
    </row>
    <row r="115" spans="1:8" s="1" customFormat="1" x14ac:dyDescent="0.25">
      <c r="A115"/>
      <c r="C115" s="67"/>
      <c r="D115" s="37"/>
      <c r="E115" s="87"/>
      <c r="F115" s="88"/>
      <c r="H115" s="3"/>
    </row>
    <row r="116" spans="1:8" s="1" customFormat="1" x14ac:dyDescent="0.25">
      <c r="A116"/>
      <c r="C116" s="67"/>
      <c r="D116" s="37"/>
      <c r="E116" s="87"/>
      <c r="F116" s="88"/>
      <c r="H116" s="3"/>
    </row>
    <row r="117" spans="1:8" s="1" customFormat="1" x14ac:dyDescent="0.25">
      <c r="A117"/>
      <c r="C117" s="67"/>
      <c r="D117" s="37"/>
      <c r="E117" s="87"/>
      <c r="F117" s="88"/>
      <c r="H117" s="3"/>
    </row>
  </sheetData>
  <mergeCells count="1">
    <mergeCell ref="C31:D31"/>
  </mergeCells>
  <dataValidations count="3">
    <dataValidation allowBlank="1" showInputMessage="1" showErrorMessage="1" promptTitle="Warning!" prompt="The HECVAT is built using a number of complex formulas. Editing this cell can break the functionality of the tool. " sqref="C2 A3:A98 C18:D18 C23:D23 C29:D29 C34:D34 C38:D38 C41:D41 C44:D44 C53:D53 C67:D67 C73:D73 C89:D89 C4:F12 D2:F3 B2:B98 E18:F98" xr:uid="{00000000-0002-0000-0700-000000000000}"/>
    <dataValidation allowBlank="1" showInputMessage="1" showErrorMessage="1" prompt="This answer has been populated from the &quot;START HERE&quot; tab and does not need to be re-entered." sqref="C3 C13:C17 C19:C22" xr:uid="{00000000-0002-0000-0700-000001000000}"/>
    <dataValidation allowBlank="1" showInputMessage="1" showErrorMessage="1" prompt="This cell should be left blank. Input your answer in column C." sqref="D28" xr:uid="{00000000-0002-0000-0700-000002000000}"/>
  </dataValidations>
  <hyperlinks>
    <hyperlink ref="A11" r:id="rId1" display="http://www.educause.edu/HECVAT" xr:uid="{00000000-0004-0000-0700-000000000000}"/>
  </hyperlinks>
  <pageMargins left="0.75" right="0.75" top="1" bottom="1" header="0.5" footer="0.5"/>
  <pageSetup orientation="landscape" r:id="rId2"/>
  <headerFooter>
    <oddFooter>&amp;L&amp;"Helvetica,Regular"&amp;12&amp;K000000	&amp;P</oddFooter>
  </headerFooter>
  <ignoredErrors>
    <ignoredError sqref="A1:K12 A18:K27 A13:C17 E13:K17 A51:K117 A50:B50 D50:K50 A33:K34 A31:B31 E31:K31 A36:K49 A35:C35 E35:K35 A29:K30 A28:B28 E28:K28 A32:B32 D32:K32"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'Auto Responses'!$J$3:$J$4</xm:f>
          </x14:formula1>
          <xm:sqref>C24:C27 C68:C71 C62:C66 C36:C37 C74:C75 C45:C52 C42:C43 C88 C30 C32:C33 C54:C60</xm:sqref>
        </x14:dataValidation>
        <x14:dataValidation type="list" allowBlank="1" showInputMessage="1" showErrorMessage="1" xr:uid="{00000000-0002-0000-0700-000004000000}">
          <x14:formula1>
            <xm:f>'Auto Responses'!$J$3:$J$5</xm:f>
          </x14:formula1>
          <xm:sqref>C35 C72 C61 C90:C97 C39:C40 C76:C87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0B233"/>
  </sheetPr>
  <dimension ref="A1:N347"/>
  <sheetViews>
    <sheetView showGridLines="0" zoomScale="80" workbookViewId="0"/>
  </sheetViews>
  <sheetFormatPr defaultColWidth="0" defaultRowHeight="15.05" x14ac:dyDescent="0.25"/>
  <cols>
    <col min="1" max="1" width="18.81640625" customWidth="1"/>
    <col min="2" max="2" width="57.6328125" customWidth="1"/>
    <col min="3" max="10" width="19.6328125" customWidth="1"/>
    <col min="11" max="11" width="17.1796875" customWidth="1"/>
    <col min="12" max="12" width="8.453125" customWidth="1"/>
    <col min="14" max="14" width="8.453125" hidden="1" customWidth="1"/>
    <col min="15" max="16384" width="8.453125" hidden="1"/>
  </cols>
  <sheetData>
    <row r="1" spans="1:10" ht="90.35" x14ac:dyDescent="0.25">
      <c r="A1" s="89" t="s">
        <v>584</v>
      </c>
    </row>
    <row r="2" spans="1:10" ht="26.2" x14ac:dyDescent="0.25">
      <c r="A2" s="90" t="s">
        <v>585</v>
      </c>
      <c r="B2" s="91"/>
      <c r="C2" s="91"/>
      <c r="D2" s="91"/>
      <c r="E2" s="91"/>
      <c r="F2" s="91"/>
      <c r="G2" s="91"/>
      <c r="H2" s="91"/>
      <c r="I2" s="92" t="str">
        <f>'Auto Responses'!$A$36</f>
        <v>Version 4.1.3</v>
      </c>
      <c r="J2" s="93"/>
    </row>
    <row r="3" spans="1:10" ht="17.05" x14ac:dyDescent="0.25">
      <c r="A3" s="94"/>
      <c r="B3" s="94"/>
      <c r="C3" s="94"/>
      <c r="D3" s="94"/>
      <c r="E3" s="94"/>
      <c r="F3" s="94"/>
      <c r="G3" s="94"/>
      <c r="H3" s="94"/>
      <c r="I3" s="94"/>
      <c r="J3" s="94"/>
    </row>
    <row r="4" spans="1:10" ht="17.05" x14ac:dyDescent="0.25">
      <c r="A4" s="95" t="s">
        <v>586</v>
      </c>
      <c r="B4" s="96"/>
      <c r="C4" s="96"/>
      <c r="D4" s="96"/>
      <c r="E4" s="96"/>
      <c r="F4" s="96"/>
      <c r="G4" s="96"/>
      <c r="H4" s="96"/>
      <c r="I4" s="96"/>
      <c r="J4" s="96"/>
    </row>
    <row r="5" spans="1:10" x14ac:dyDescent="0.25">
      <c r="A5" s="97" t="str">
        <f>HLOOKUP($A$4,'Auto Responses'!$F$2:$F$7,2,0)&amp;""</f>
        <v>1. Upon initial review, you can check the "Non-Negotiable" box by any question to compile a report of questions that may prohibit a full review.</v>
      </c>
      <c r="B5" s="97"/>
      <c r="C5" s="97"/>
      <c r="D5" s="97"/>
      <c r="E5" s="97"/>
      <c r="F5" s="97"/>
      <c r="G5" s="97"/>
      <c r="H5" s="97"/>
      <c r="I5" s="97"/>
      <c r="J5" s="97"/>
    </row>
    <row r="6" spans="1:10" x14ac:dyDescent="0.25">
      <c r="A6" s="97" t="str">
        <f>HLOOKUP($A$4,'Auto Responses'!$F$2:$F$7,3,0)&amp;""</f>
        <v>2. When evaluating an answer, a default importance level has been set. You can use the "Importance Override" dropdown to override the default and adjust the value of the question.</v>
      </c>
      <c r="B6" s="97"/>
      <c r="C6" s="97"/>
      <c r="D6" s="97"/>
      <c r="E6" s="97"/>
      <c r="F6" s="97"/>
      <c r="G6" s="97"/>
      <c r="H6" s="97"/>
      <c r="I6" s="97"/>
      <c r="J6" s="97"/>
    </row>
    <row r="7" spans="1:10" x14ac:dyDescent="0.25">
      <c r="A7" s="97" t="str">
        <f>HLOOKUP($A$4,'Auto Responses'!$F$2:$F$7,4,0)&amp;""</f>
        <v>3. For questions that are qualitative or for which you disagree with the preferred response, make a selection in the "Compliant Override" dropdown to adjust the question's impact on the score.</v>
      </c>
      <c r="B7" s="97"/>
      <c r="C7" s="97"/>
      <c r="D7" s="97"/>
      <c r="E7" s="97"/>
      <c r="F7" s="97"/>
      <c r="G7" s="97"/>
      <c r="H7" s="97"/>
      <c r="I7" s="97"/>
      <c r="J7" s="97"/>
    </row>
    <row r="8" spans="1:10" x14ac:dyDescent="0.25">
      <c r="A8" s="97" t="str">
        <f>HLOOKUP($A$4,'Auto Responses'!$F$2:$F$7,5,0)&amp;""</f>
        <v xml:space="preserve">4. Each worksheet shows a report for that section. See the "Analyst Report" sheet for a full report of all sections. </v>
      </c>
      <c r="B8" s="97"/>
      <c r="C8" s="97"/>
      <c r="D8" s="97"/>
      <c r="E8" s="97"/>
      <c r="F8" s="97"/>
      <c r="G8" s="97"/>
      <c r="H8" s="97"/>
      <c r="I8" s="97"/>
      <c r="J8" s="97"/>
    </row>
    <row r="9" spans="1:10" x14ac:dyDescent="0.25">
      <c r="A9" s="97" t="str">
        <f>HLOOKUP($A$4,'Auto Responses'!$F$2:$F$7,6,0)&amp;""</f>
        <v xml:space="preserve">5. If you are evaluating a question that appears in an earlier section, the Importance and Compliant Override cannot be changed but additional notes can be added. </v>
      </c>
      <c r="B9" s="97"/>
      <c r="C9" s="97"/>
      <c r="D9" s="97"/>
      <c r="E9" s="97"/>
      <c r="F9" s="97"/>
      <c r="G9" s="97"/>
      <c r="H9" s="97"/>
      <c r="I9" s="97"/>
      <c r="J9" s="97"/>
    </row>
    <row r="10" spans="1:10" ht="15.75" thickBot="1" x14ac:dyDescent="0.3">
      <c r="A10" s="98" t="str">
        <f>HLOOKUP($A$4,'Auto Responses'!$F$2:$F$8,7,0)&amp;""</f>
        <v>For full instructions, please visit EDUCAUSE.edu/HECVAT</v>
      </c>
      <c r="B10" s="99"/>
      <c r="C10" s="99"/>
      <c r="D10" s="99"/>
      <c r="E10" s="99"/>
      <c r="F10" s="99"/>
      <c r="G10" s="99"/>
      <c r="H10" s="99"/>
      <c r="I10" s="99"/>
      <c r="J10" s="99"/>
    </row>
    <row r="11" spans="1:10" s="1" customFormat="1" ht="13.75" x14ac:dyDescent="0.2">
      <c r="A11" s="100" t="str">
        <f>'START HERE'!$B$13</f>
        <v>Solution Provider Name</v>
      </c>
      <c r="B11" s="101"/>
      <c r="C11" s="102" t="str">
        <f>VLOOKUP($A11,'START HERE'!$B$13:$C$21,2,0)&amp;""</f>
        <v>Biddle Consulting Group, Inc.</v>
      </c>
      <c r="D11" s="103"/>
      <c r="E11" s="104"/>
      <c r="F11" s="105"/>
      <c r="G11" s="106"/>
      <c r="H11" s="107"/>
      <c r="I11" s="106"/>
      <c r="J11" s="106"/>
    </row>
    <row r="12" spans="1:10" s="1" customFormat="1" ht="13.75" x14ac:dyDescent="0.2">
      <c r="A12" s="108" t="str">
        <f>'START HERE'!$B$16</f>
        <v>Solution Provider Contact Name</v>
      </c>
      <c r="B12" s="109"/>
      <c r="C12" s="110" t="str">
        <f>VLOOKUP($A12,'START HERE'!$B$13:$C$21,2,0)&amp;""</f>
        <v/>
      </c>
      <c r="D12" s="111"/>
      <c r="E12" s="112"/>
      <c r="F12" s="105"/>
      <c r="G12" s="106"/>
      <c r="H12" s="107"/>
      <c r="I12" s="106"/>
      <c r="J12" s="106"/>
    </row>
    <row r="13" spans="1:10" s="1" customFormat="1" ht="13.75" x14ac:dyDescent="0.2">
      <c r="A13" s="108" t="str">
        <f>'START HERE'!$B$17</f>
        <v>Solution Provider Contact Title</v>
      </c>
      <c r="B13" s="109"/>
      <c r="C13" s="110" t="str">
        <f>VLOOKUP($A13,'START HERE'!$B$13:$C$21,2,0)&amp;""</f>
        <v/>
      </c>
      <c r="D13" s="111"/>
      <c r="E13" s="112"/>
      <c r="F13" s="105"/>
      <c r="G13" s="106"/>
      <c r="H13" s="107"/>
      <c r="I13" s="106"/>
      <c r="J13" s="106"/>
    </row>
    <row r="14" spans="1:10" s="1" customFormat="1" ht="13.75" x14ac:dyDescent="0.2">
      <c r="A14" s="108" t="str">
        <f>'START HERE'!$B$18</f>
        <v>Solution Provider Contact Email</v>
      </c>
      <c r="B14" s="109"/>
      <c r="C14" s="110" t="str">
        <f>VLOOKUP($A14,'START HERE'!$B$13:$C$21,2,0)&amp;""</f>
        <v/>
      </c>
      <c r="D14" s="111"/>
      <c r="E14" s="112"/>
      <c r="F14" s="113"/>
      <c r="G14" s="114"/>
      <c r="H14" s="114"/>
      <c r="I14" s="114"/>
      <c r="J14" s="114"/>
    </row>
    <row r="15" spans="1:10" s="1" customFormat="1" ht="13.75" x14ac:dyDescent="0.2">
      <c r="A15" s="108" t="str">
        <f>'START HERE'!$B$14</f>
        <v>Solution Name</v>
      </c>
      <c r="B15" s="109"/>
      <c r="C15" s="110" t="str">
        <f>VLOOKUP($A15,'START HERE'!$B$13:$C$21,2,0)&amp;""</f>
        <v>TestGenius by Biddle Consulting Group.</v>
      </c>
      <c r="D15" s="111"/>
      <c r="E15" s="112"/>
      <c r="F15" s="113"/>
      <c r="G15" s="114"/>
      <c r="H15" s="114"/>
      <c r="I15" s="114"/>
      <c r="J15" s="114"/>
    </row>
    <row r="16" spans="1:10" s="1" customFormat="1" ht="13.75" x14ac:dyDescent="0.2">
      <c r="A16" s="108" t="str">
        <f>'START HERE'!$B$15</f>
        <v>Solution Description</v>
      </c>
      <c r="B16" s="109"/>
      <c r="C16" s="110" t="str">
        <f>VLOOKUP($A16,'START HERE'!$B$13:$C$21,2,0)&amp;""</f>
        <v>Cloud-based skill and ability testing software. TestGenius is a SaaS platform that enables clients to administer pre-employment tests to job candidates via a web browser with no external systems needed.</v>
      </c>
      <c r="D16" s="111"/>
      <c r="E16" s="112"/>
      <c r="F16" s="113"/>
      <c r="G16" s="114"/>
      <c r="H16" s="114"/>
      <c r="I16" s="114"/>
      <c r="J16" s="114"/>
    </row>
    <row r="17" spans="1:11" s="1" customFormat="1" x14ac:dyDescent="0.2">
      <c r="A17" s="115" t="s">
        <v>587</v>
      </c>
      <c r="B17" s="116"/>
      <c r="C17" s="117">
        <f>'START HERE'!$C$3</f>
        <v>46077</v>
      </c>
      <c r="D17" s="118"/>
      <c r="E17" s="119"/>
      <c r="F17" s="113"/>
      <c r="G17" s="114"/>
      <c r="H17" s="114"/>
      <c r="I17" s="114"/>
      <c r="J17" s="114"/>
    </row>
    <row r="18" spans="1:11" s="1" customFormat="1" ht="13.75" x14ac:dyDescent="0.2">
      <c r="A18" s="106"/>
      <c r="B18" s="106"/>
      <c r="C18" s="120"/>
      <c r="D18" s="121"/>
      <c r="E18" s="106"/>
      <c r="F18" s="106"/>
      <c r="G18" s="106"/>
      <c r="H18" s="107"/>
      <c r="I18" s="107"/>
      <c r="J18" s="107"/>
    </row>
    <row r="19" spans="1:11" s="123" customFormat="1" x14ac:dyDescent="0.25">
      <c r="A19" s="299"/>
      <c r="B19" s="299"/>
      <c r="C19" s="299"/>
      <c r="D19" s="122"/>
    </row>
    <row r="20" spans="1:11" ht="45.2" x14ac:dyDescent="0.25">
      <c r="A20" s="124" t="s">
        <v>588</v>
      </c>
      <c r="B20" s="125" t="s">
        <v>589</v>
      </c>
      <c r="C20" s="126" t="s">
        <v>590</v>
      </c>
      <c r="D20" s="127" t="s">
        <v>591</v>
      </c>
      <c r="E20" s="128" t="s">
        <v>592</v>
      </c>
      <c r="F20" s="128" t="s">
        <v>593</v>
      </c>
      <c r="G20" s="129" t="s">
        <v>594</v>
      </c>
      <c r="H20" s="130"/>
      <c r="I20" s="131"/>
    </row>
    <row r="21" spans="1:11" x14ac:dyDescent="0.25">
      <c r="B21" s="132" t="str">
        <f>VLOOKUP($K21,'Auto Responses'!$N$4:$O$38,2,0)&amp;""</f>
        <v xml:space="preserve"> Company Information</v>
      </c>
      <c r="C21" s="133" t="b">
        <v>1</v>
      </c>
      <c r="D21" s="134">
        <f>IF($C21=TRUE,SUMIF('(backend scoring)'!$B$3:$B$333,$K21,'(backend scoring)'!$O$3:$O$333),"")</f>
        <v>20</v>
      </c>
      <c r="E21" s="135">
        <f>IF($C21=TRUE,SUMIF('(backend scoring)'!$B$3:$B$333,$K21,'(backend scoring)'!$P$3:$P$333),"")</f>
        <v>20</v>
      </c>
      <c r="F21" s="136">
        <f t="shared" ref="F21:F39" si="0">IFERROR($E21/$D21,"N/A")</f>
        <v>1</v>
      </c>
      <c r="G21" s="137" t="str">
        <f t="shared" ref="G21:G37" si="1">"Jump to "&amp;B21</f>
        <v>Jump to  Company Information</v>
      </c>
      <c r="H21" s="138"/>
      <c r="I21" s="139"/>
      <c r="K21" s="140" t="s">
        <v>595</v>
      </c>
    </row>
    <row r="22" spans="1:11" x14ac:dyDescent="0.25">
      <c r="A22" s="141"/>
      <c r="B22" s="132" t="str">
        <f>VLOOKUP($K22,'Auto Responses'!$N$4:$O$38,2,0)&amp;""</f>
        <v xml:space="preserve"> Documentation</v>
      </c>
      <c r="C22" s="133" t="b">
        <v>1</v>
      </c>
      <c r="D22" s="134">
        <f>IF($C22=TRUE,SUMIF('(backend scoring)'!$B$3:$B$333,$K22,'(backend scoring)'!$O$3:$O$333),"")</f>
        <v>90</v>
      </c>
      <c r="E22" s="135">
        <f>IF($C22=TRUE,SUMIF('(backend scoring)'!$B$3:$B$333,$K22,'(backend scoring)'!$P$3:$P$333),"")</f>
        <v>70</v>
      </c>
      <c r="F22" s="142">
        <f t="shared" si="0"/>
        <v>0.77777777777777779</v>
      </c>
      <c r="G22" s="143" t="str">
        <f t="shared" si="1"/>
        <v>Jump to  Documentation</v>
      </c>
      <c r="H22" s="144"/>
      <c r="I22" s="145"/>
      <c r="K22" s="140" t="s">
        <v>596</v>
      </c>
    </row>
    <row r="23" spans="1:11" x14ac:dyDescent="0.25">
      <c r="A23" s="141"/>
      <c r="B23" s="132" t="str">
        <f>VLOOKUP($K23,'Auto Responses'!$N$4:$O$38,2,0)&amp;""</f>
        <v xml:space="preserve"> Assessment of Third Parties</v>
      </c>
      <c r="C23" s="133" t="b">
        <v>1</v>
      </c>
      <c r="D23" s="134">
        <f>IF($C23=TRUE,SUMIF('(backend scoring)'!$B$3:$B$333,$K23,'(backend scoring)'!$O$3:$O$333),"")</f>
        <v>90</v>
      </c>
      <c r="E23" s="135">
        <f>IF($C23=TRUE,SUMIF('(backend scoring)'!$B$3:$B$333,$K23,'(backend scoring)'!$P$3:$P$333),"")</f>
        <v>90</v>
      </c>
      <c r="F23" s="142">
        <f t="shared" si="0"/>
        <v>1</v>
      </c>
      <c r="G23" s="143" t="str">
        <f t="shared" si="1"/>
        <v>Jump to  Assessment of Third Parties</v>
      </c>
      <c r="H23" s="144"/>
      <c r="I23" s="145"/>
      <c r="K23" s="140" t="s">
        <v>597</v>
      </c>
    </row>
    <row r="24" spans="1:11" x14ac:dyDescent="0.25">
      <c r="B24" s="132" t="str">
        <f>VLOOKUP($K24,'Auto Responses'!$N$4:$O$38,2,0)&amp;""</f>
        <v xml:space="preserve"> Change Management</v>
      </c>
      <c r="C24" s="133" t="b">
        <v>1</v>
      </c>
      <c r="D24" s="134">
        <f>IF($C24=TRUE,SUMIF('(backend scoring)'!$B$3:$B$333,$K24,'(backend scoring)'!$O$3:$O$333),"")</f>
        <v>150</v>
      </c>
      <c r="E24" s="135">
        <f>IF($C24=TRUE,SUMIF('(backend scoring)'!$B$3:$B$333,$K24,'(backend scoring)'!$P$3:$P$333),"")</f>
        <v>125</v>
      </c>
      <c r="F24" s="142">
        <f t="shared" si="0"/>
        <v>0.83333333333333337</v>
      </c>
      <c r="G24" s="143" t="str">
        <f t="shared" si="1"/>
        <v>Jump to  Change Management</v>
      </c>
      <c r="H24" s="144"/>
      <c r="I24" s="145"/>
      <c r="K24" s="140" t="s">
        <v>598</v>
      </c>
    </row>
    <row r="25" spans="1:11" x14ac:dyDescent="0.25">
      <c r="B25" s="132" t="str">
        <f>VLOOKUP($K25,'Auto Responses'!$N$4:$O$38,2,0)&amp;""</f>
        <v xml:space="preserve"> Policies, Processes, and Procedures</v>
      </c>
      <c r="C25" s="133" t="b">
        <v>1</v>
      </c>
      <c r="D25" s="134">
        <f>IF($C25=TRUE,SUMIF('(backend scoring)'!$B$3:$B$333,$K25,'(backend scoring)'!$O$3:$O$333),"")</f>
        <v>145</v>
      </c>
      <c r="E25" s="135">
        <f>IF($C25=TRUE,SUMIF('(backend scoring)'!$B$3:$B$333,$K25,'(backend scoring)'!$P$3:$P$333),"")</f>
        <v>145</v>
      </c>
      <c r="F25" s="142">
        <f t="shared" si="0"/>
        <v>1</v>
      </c>
      <c r="G25" s="143" t="str">
        <f t="shared" si="1"/>
        <v>Jump to  Policies, Processes, and Procedures</v>
      </c>
      <c r="H25" s="144"/>
      <c r="I25" s="145"/>
      <c r="K25" s="140" t="s">
        <v>599</v>
      </c>
    </row>
    <row r="26" spans="1:11" x14ac:dyDescent="0.25">
      <c r="B26" s="132" t="str">
        <f>VLOOKUP($K26,'Auto Responses'!$N$4:$O$38,2,0)&amp;""</f>
        <v xml:space="preserve"> Authentication, Authorization, and Account Management</v>
      </c>
      <c r="C26" s="133" t="b">
        <v>1</v>
      </c>
      <c r="D26" s="134">
        <f>IF($C26=TRUE,SUMIF('(backend scoring)'!$B$3:$B$333,$K26,'(backend scoring)'!$O$3:$O$333),"")</f>
        <v>250</v>
      </c>
      <c r="E26" s="135">
        <f>IF($C26=TRUE,SUMIF('(backend scoring)'!$B$3:$B$333,$K26,'(backend scoring)'!$P$3:$P$333),"")</f>
        <v>175</v>
      </c>
      <c r="F26" s="142">
        <f t="shared" si="0"/>
        <v>0.7</v>
      </c>
      <c r="G26" s="143" t="str">
        <f t="shared" si="1"/>
        <v>Jump to  Authentication, Authorization, and Account Management</v>
      </c>
      <c r="H26" s="144"/>
      <c r="I26" s="145"/>
      <c r="K26" s="140" t="s">
        <v>600</v>
      </c>
    </row>
    <row r="27" spans="1:11" x14ac:dyDescent="0.25">
      <c r="B27" s="132" t="str">
        <f>VLOOKUP($K27,'Auto Responses'!$N$4:$O$38,2,0)&amp;""</f>
        <v xml:space="preserve"> Data</v>
      </c>
      <c r="C27" s="133" t="b">
        <v>1</v>
      </c>
      <c r="D27" s="134">
        <f>IF($C27=TRUE,SUMIF('(backend scoring)'!$B$3:$B$333,$K27,'(backend scoring)'!$O$3:$O$333),"")</f>
        <v>270</v>
      </c>
      <c r="E27" s="135">
        <f>IF($C27=TRUE,SUMIF('(backend scoring)'!$B$3:$B$333,$K27,'(backend scoring)'!$P$3:$P$333),"")</f>
        <v>255</v>
      </c>
      <c r="F27" s="142">
        <f t="shared" si="0"/>
        <v>0.94444444444444442</v>
      </c>
      <c r="G27" s="143" t="str">
        <f t="shared" si="1"/>
        <v>Jump to  Data</v>
      </c>
      <c r="H27" s="144"/>
      <c r="I27" s="145"/>
      <c r="K27" s="140" t="s">
        <v>601</v>
      </c>
    </row>
    <row r="28" spans="1:11" x14ac:dyDescent="0.25">
      <c r="B28" s="132" t="str">
        <f>VLOOKUP($K28,'Auto Responses'!$N$4:$O$38,2,0)&amp;""</f>
        <v xml:space="preserve"> Application/Service Security</v>
      </c>
      <c r="C28" s="133" t="b">
        <v>1</v>
      </c>
      <c r="D28" s="134">
        <f>IF($C28=TRUE,SUMIF('(backend scoring)'!$B$3:$B$333,$K28,'(backend scoring)'!$O$3:$O$333),"")</f>
        <v>195</v>
      </c>
      <c r="E28" s="135">
        <f>IF($C28=TRUE,SUMIF('(backend scoring)'!$B$3:$B$333,$K28,'(backend scoring)'!$P$3:$P$333),"")</f>
        <v>175</v>
      </c>
      <c r="F28" s="142">
        <f t="shared" si="0"/>
        <v>0.89743589743589747</v>
      </c>
      <c r="G28" s="143" t="str">
        <f t="shared" si="1"/>
        <v>Jump to  Application/Service Security</v>
      </c>
      <c r="H28" s="144"/>
      <c r="I28" s="145"/>
      <c r="K28" s="140" t="s">
        <v>602</v>
      </c>
    </row>
    <row r="29" spans="1:11" x14ac:dyDescent="0.25">
      <c r="B29" s="132" t="str">
        <f>VLOOKUP($K29,'Auto Responses'!$N$4:$O$38,2,0)&amp;""</f>
        <v xml:space="preserve"> Datacenter</v>
      </c>
      <c r="C29" s="133" t="b">
        <v>1</v>
      </c>
      <c r="D29" s="134">
        <f>IF($C29=TRUE,SUMIF('(backend scoring)'!$B$3:$B$333,$K29,'(backend scoring)'!$O$3:$O$333),"")</f>
        <v>110</v>
      </c>
      <c r="E29" s="135">
        <f>IF($C29=TRUE,SUMIF('(backend scoring)'!$B$3:$B$333,$K29,'(backend scoring)'!$P$3:$P$333),"")</f>
        <v>100</v>
      </c>
      <c r="F29" s="142">
        <f t="shared" si="0"/>
        <v>0.90909090909090906</v>
      </c>
      <c r="G29" s="143" t="str">
        <f t="shared" si="1"/>
        <v>Jump to  Datacenter</v>
      </c>
      <c r="H29" s="144"/>
      <c r="I29" s="145"/>
      <c r="K29" s="140" t="s">
        <v>603</v>
      </c>
    </row>
    <row r="30" spans="1:11" x14ac:dyDescent="0.25">
      <c r="B30" s="132" t="str">
        <f>VLOOKUP($K30,'Auto Responses'!$N$4:$O$38,2,0)&amp;""</f>
        <v xml:space="preserve"> Firewalls, IDS, IPS, and Networking</v>
      </c>
      <c r="C30" s="133" t="b">
        <v>1</v>
      </c>
      <c r="D30" s="134">
        <f>IF($C30=TRUE,SUMIF('(backend scoring)'!$B$3:$B$333,$K30,'(backend scoring)'!$O$3:$O$333),"")</f>
        <v>145</v>
      </c>
      <c r="E30" s="135">
        <f>IF($C30=TRUE,SUMIF('(backend scoring)'!$B$3:$B$333,$K30,'(backend scoring)'!$P$3:$P$333),"")</f>
        <v>145</v>
      </c>
      <c r="F30" s="142">
        <f t="shared" si="0"/>
        <v>1</v>
      </c>
      <c r="G30" s="143" t="str">
        <f t="shared" si="1"/>
        <v>Jump to  Firewalls, IDS, IPS, and Networking</v>
      </c>
      <c r="H30" s="144"/>
      <c r="I30" s="145"/>
      <c r="K30" s="140" t="s">
        <v>604</v>
      </c>
    </row>
    <row r="31" spans="1:11" x14ac:dyDescent="0.25">
      <c r="B31" s="132" t="str">
        <f>VLOOKUP($K31,'Auto Responses'!$N$4:$O$38,2,0)&amp;""</f>
        <v xml:space="preserve"> Incident Handling</v>
      </c>
      <c r="C31" s="133" t="b">
        <v>1</v>
      </c>
      <c r="D31" s="134">
        <f>IF($C31=TRUE,SUMIF('(backend scoring)'!$B$3:$B$333,$K31,'(backend scoring)'!$O$3:$O$333),"")</f>
        <v>25</v>
      </c>
      <c r="E31" s="135">
        <f>IF($C31=TRUE,SUMIF('(backend scoring)'!$B$3:$B$333,$K31,'(backend scoring)'!$P$3:$P$333),"")</f>
        <v>25</v>
      </c>
      <c r="F31" s="142">
        <f t="shared" si="0"/>
        <v>1</v>
      </c>
      <c r="G31" s="143" t="str">
        <f t="shared" si="1"/>
        <v>Jump to  Incident Handling</v>
      </c>
      <c r="H31" s="144"/>
      <c r="I31" s="145"/>
      <c r="K31" s="140" t="s">
        <v>605</v>
      </c>
    </row>
    <row r="32" spans="1:11" x14ac:dyDescent="0.25">
      <c r="B32" s="132" t="str">
        <f>VLOOKUP($K32,'Auto Responses'!$N$4:$O$38,2,0)&amp;""</f>
        <v xml:space="preserve"> Vulnerability Management</v>
      </c>
      <c r="C32" s="133" t="b">
        <v>1</v>
      </c>
      <c r="D32" s="134">
        <f>IF($C32=TRUE,SUMIF('(backend scoring)'!$B$3:$B$333,$K32,'(backend scoring)'!$O$3:$O$333),"")</f>
        <v>85</v>
      </c>
      <c r="E32" s="135">
        <f>IF($C32=TRUE,SUMIF('(backend scoring)'!$B$3:$B$333,$K32,'(backend scoring)'!$P$3:$P$333),"")</f>
        <v>85</v>
      </c>
      <c r="F32" s="142">
        <f t="shared" si="0"/>
        <v>1</v>
      </c>
      <c r="G32" s="143" t="str">
        <f t="shared" si="1"/>
        <v>Jump to  Vulnerability Management</v>
      </c>
      <c r="H32" s="144"/>
      <c r="I32" s="145"/>
      <c r="K32" s="140" t="s">
        <v>606</v>
      </c>
    </row>
    <row r="33" spans="1:13" x14ac:dyDescent="0.25">
      <c r="B33" s="132" t="str">
        <f>VLOOKUP($K33,'Auto Responses'!$N$4:$O$38,2,0)&amp;""</f>
        <v xml:space="preserve"> Consulting Services</v>
      </c>
      <c r="C33" s="133" t="b">
        <v>1</v>
      </c>
      <c r="D33" s="134">
        <f>IF($C33=TRUE,SUMIF('(backend scoring)'!$B$3:$B$333,$K33,'(backend scoring)'!$O$3:$O$333),"")</f>
        <v>0</v>
      </c>
      <c r="E33" s="135">
        <f>IF($C33=TRUE,SUMIF('(backend scoring)'!$B$3:$B$333,$K33,'(backend scoring)'!$P$3:$P$333),"")</f>
        <v>0</v>
      </c>
      <c r="F33" s="142" t="str">
        <f t="shared" si="0"/>
        <v>N/A</v>
      </c>
      <c r="G33" s="143" t="str">
        <f t="shared" si="1"/>
        <v>Jump to  Consulting Services</v>
      </c>
      <c r="H33" s="144"/>
      <c r="I33" s="145"/>
      <c r="K33" s="140" t="s">
        <v>607</v>
      </c>
    </row>
    <row r="34" spans="1:13" x14ac:dyDescent="0.25">
      <c r="B34" s="132" t="str">
        <f>VLOOKUP($K34,'Auto Responses'!$N$4:$O$38,2,0)&amp;""</f>
        <v xml:space="preserve">HIPAA Compliance </v>
      </c>
      <c r="C34" s="133" t="b">
        <v>1</v>
      </c>
      <c r="D34" s="134">
        <f>IF($C34=TRUE,SUMIF('(backend scoring)'!$B$3:$B$333,$K34,'(backend scoring)'!$O$3:$O$333),"")</f>
        <v>0</v>
      </c>
      <c r="E34" s="135">
        <f>IF($C34=TRUE,SUMIF('(backend scoring)'!$B$3:$B$333,$K34,'(backend scoring)'!$P$3:$P$333),"")</f>
        <v>0</v>
      </c>
      <c r="F34" s="142" t="str">
        <f t="shared" si="0"/>
        <v>N/A</v>
      </c>
      <c r="G34" s="143" t="str">
        <f t="shared" si="1"/>
        <v xml:space="preserve">Jump to HIPAA Compliance </v>
      </c>
      <c r="H34" s="144"/>
      <c r="I34" s="145"/>
      <c r="K34" s="140" t="s">
        <v>608</v>
      </c>
    </row>
    <row r="35" spans="1:13" x14ac:dyDescent="0.25">
      <c r="B35" s="132" t="str">
        <f>VLOOKUP($K35,'Auto Responses'!$N$4:$O$38,2,0)&amp;""</f>
        <v xml:space="preserve"> Payment Card Industry Data Security Standard (PCI DSS)</v>
      </c>
      <c r="C35" s="133" t="b">
        <v>1</v>
      </c>
      <c r="D35" s="134">
        <f>IF($C35=TRUE,SUMIF('(backend scoring)'!$B$3:$B$333,$K35,'(backend scoring)'!$O$3:$O$333),"")</f>
        <v>0</v>
      </c>
      <c r="E35" s="135">
        <f>IF($C35=TRUE,SUMIF('(backend scoring)'!$B$3:$B$333,$K35,'(backend scoring)'!$P$3:$P$333),"")</f>
        <v>0</v>
      </c>
      <c r="F35" s="142" t="str">
        <f t="shared" si="0"/>
        <v>N/A</v>
      </c>
      <c r="G35" s="143" t="str">
        <f t="shared" si="1"/>
        <v>Jump to  Payment Card Industry Data Security Standard (PCI DSS)</v>
      </c>
      <c r="H35" s="144"/>
      <c r="I35" s="145"/>
      <c r="K35" s="140" t="s">
        <v>609</v>
      </c>
    </row>
    <row r="36" spans="1:13" x14ac:dyDescent="0.25">
      <c r="B36" s="132" t="str">
        <f>VLOOKUP($K36,'Auto Responses'!$N$4:$O$38,2,0)&amp;""</f>
        <v xml:space="preserve"> On-Premises Data Solutions</v>
      </c>
      <c r="C36" s="133" t="b">
        <v>1</v>
      </c>
      <c r="D36" s="134">
        <f>IF($C36=TRUE,SUMIF('(backend scoring)'!$B$3:$B$333,$K36,'(backend scoring)'!$O$3:$O$333),"")</f>
        <v>0</v>
      </c>
      <c r="E36" s="135">
        <f>IF($C36=TRUE,SUMIF('(backend scoring)'!$B$3:$B$333,$K36,'(backend scoring)'!$P$3:$P$333),"")</f>
        <v>0</v>
      </c>
      <c r="F36" s="142" t="str">
        <f t="shared" si="0"/>
        <v>N/A</v>
      </c>
      <c r="G36" s="143" t="str">
        <f t="shared" si="1"/>
        <v>Jump to  On-Premises Data Solutions</v>
      </c>
      <c r="H36" s="144"/>
      <c r="I36" s="145"/>
      <c r="K36" s="140" t="s">
        <v>610</v>
      </c>
    </row>
    <row r="37" spans="1:13" x14ac:dyDescent="0.25">
      <c r="B37" s="132" t="str">
        <f>VLOOKUP($K37,'Auto Responses'!$N$4:$O$38,2,0)&amp;""</f>
        <v xml:space="preserve"> IT Accessibility</v>
      </c>
      <c r="C37" s="133" t="b">
        <v>1</v>
      </c>
      <c r="D37" s="134">
        <f>IF($C37=TRUE,SUMIF('(backend scoring)'!$B$3:$B$333,$K37,'(backend scoring)'!$O$3:$O$333),"")</f>
        <v>170</v>
      </c>
      <c r="E37" s="135">
        <f>IF($C37=TRUE,SUMIF('(backend scoring)'!$B$3:$B$333,$K37,'(backend scoring)'!$P$3:$P$333),"")</f>
        <v>100</v>
      </c>
      <c r="F37" s="142">
        <f t="shared" si="0"/>
        <v>0.58823529411764708</v>
      </c>
      <c r="G37" s="143" t="str">
        <f t="shared" si="1"/>
        <v>Jump to  IT Accessibility</v>
      </c>
      <c r="H37" s="144"/>
      <c r="I37" s="145"/>
      <c r="K37" s="140" t="s">
        <v>611</v>
      </c>
    </row>
    <row r="38" spans="1:13" x14ac:dyDescent="0.25">
      <c r="B38" s="132" t="s">
        <v>612</v>
      </c>
      <c r="C38" s="133" t="b">
        <v>1</v>
      </c>
      <c r="D38" s="146">
        <f>IF($C38=TRUE,SUMIF('(backend scoring)'!$E$3:$E$333,"AI",'(backend scoring)'!$O$3:$O$333),"")</f>
        <v>285</v>
      </c>
      <c r="E38" s="146">
        <f>IF($C38=TRUE,SUMIF('(backend scoring)'!$E$3:$E$333,"AI",'(backend scoring)'!$P$3:$P$333),"")</f>
        <v>240</v>
      </c>
      <c r="F38" s="142">
        <f t="shared" si="0"/>
        <v>0.84210526315789469</v>
      </c>
      <c r="G38" s="143" t="str">
        <f>"Jump to AI Questions"</f>
        <v>Jump to AI Questions</v>
      </c>
      <c r="H38" s="144"/>
      <c r="I38" s="145"/>
    </row>
    <row r="39" spans="1:13" x14ac:dyDescent="0.25">
      <c r="B39" s="147" t="s">
        <v>613</v>
      </c>
      <c r="C39" s="148" t="b">
        <v>1</v>
      </c>
      <c r="D39" s="149">
        <f>IF($C39=TRUE,'Privacy Analyst Evaluation'!$D$31,"")</f>
        <v>530</v>
      </c>
      <c r="E39" s="149">
        <f>IF($C39=TRUE,'Privacy Analyst Evaluation'!$E$31,"")</f>
        <v>415</v>
      </c>
      <c r="F39" s="150">
        <f t="shared" si="0"/>
        <v>0.78301886792452835</v>
      </c>
      <c r="G39" s="151" t="str">
        <f>"Jump to Privacy Scorecard"</f>
        <v>Jump to Privacy Scorecard</v>
      </c>
      <c r="H39" s="152"/>
      <c r="I39" s="153"/>
    </row>
    <row r="40" spans="1:13" x14ac:dyDescent="0.25">
      <c r="B40" s="125" t="s">
        <v>614</v>
      </c>
      <c r="C40" s="126"/>
      <c r="D40" s="154">
        <f>SUM(D21:D39)</f>
        <v>2560</v>
      </c>
      <c r="E40" s="154">
        <f>SUM(E21:E39)</f>
        <v>2165</v>
      </c>
      <c r="F40" s="155">
        <f>IFERROR(E40/D40,"N/A")</f>
        <v>0.845703125</v>
      </c>
      <c r="G40" s="156"/>
      <c r="H40" s="157"/>
      <c r="I40" s="158"/>
      <c r="J40" s="46" t="s">
        <v>31</v>
      </c>
    </row>
    <row r="41" spans="1:13" x14ac:dyDescent="0.25">
      <c r="F41" s="89" t="s">
        <v>615</v>
      </c>
    </row>
    <row r="44" spans="1:13" ht="26.2" x14ac:dyDescent="0.25">
      <c r="A44" s="159" t="s">
        <v>616</v>
      </c>
      <c r="B44" s="159"/>
      <c r="C44" s="160"/>
      <c r="D44" s="159"/>
      <c r="E44" s="159"/>
      <c r="F44" s="159"/>
      <c r="G44" s="159"/>
      <c r="H44" s="159"/>
      <c r="I44" s="159"/>
      <c r="J44" s="159"/>
      <c r="K44" s="159"/>
      <c r="L44" s="89"/>
      <c r="M44" s="1"/>
    </row>
    <row r="45" spans="1:13" ht="17.05" x14ac:dyDescent="0.25">
      <c r="A45" s="161" t="s">
        <v>617</v>
      </c>
      <c r="B45" s="161"/>
      <c r="C45" s="162"/>
      <c r="D45" s="161"/>
      <c r="E45" s="161"/>
      <c r="F45" s="161"/>
      <c r="G45" s="161"/>
      <c r="H45" s="161"/>
      <c r="I45" s="161"/>
      <c r="J45" s="161"/>
      <c r="K45" s="161"/>
      <c r="L45" s="89"/>
      <c r="M45" s="1"/>
    </row>
    <row r="46" spans="1:13" s="1" customFormat="1" ht="17.05" x14ac:dyDescent="0.2">
      <c r="A46" s="14" t="s">
        <v>586</v>
      </c>
      <c r="B46" s="15"/>
      <c r="C46" s="16"/>
      <c r="D46" s="17"/>
      <c r="E46" s="17"/>
      <c r="F46" s="18"/>
      <c r="G46" s="18"/>
      <c r="H46" s="18"/>
      <c r="I46" s="18"/>
      <c r="J46" s="18"/>
      <c r="K46" s="18"/>
      <c r="L46" s="89"/>
    </row>
    <row r="47" spans="1:13" s="1" customFormat="1" x14ac:dyDescent="0.2">
      <c r="A47" s="97" t="str">
        <f>HLOOKUP($A$4,'Auto Responses'!$F$2:$F$7,2,0)&amp;""</f>
        <v>1. Upon initial review, you can check the "Non-Negotiable" box by any question to compile a report of questions that may prohibit a full review.</v>
      </c>
      <c r="B47" s="99"/>
      <c r="C47" s="99"/>
      <c r="D47" s="99"/>
      <c r="E47" s="99"/>
      <c r="F47" s="99"/>
      <c r="G47" s="99"/>
      <c r="H47" s="99"/>
      <c r="I47" s="99"/>
      <c r="J47" s="99"/>
      <c r="K47" s="20"/>
      <c r="L47" s="89"/>
    </row>
    <row r="48" spans="1:13" s="1" customFormat="1" x14ac:dyDescent="0.2">
      <c r="A48" s="97" t="str">
        <f>HLOOKUP($A$4,'Auto Responses'!$F$2:$F$7,3,0)&amp;""</f>
        <v>2. When evaluating an answer, a default importance level has been set. You can use the "Importance Override" dropdown to override the default and adjust the value of the question.</v>
      </c>
      <c r="B48" s="99"/>
      <c r="C48" s="99"/>
      <c r="D48" s="99"/>
      <c r="E48" s="99"/>
      <c r="F48" s="99"/>
      <c r="G48" s="99"/>
      <c r="H48" s="99"/>
      <c r="I48" s="99"/>
      <c r="J48" s="99"/>
      <c r="K48" s="20"/>
      <c r="L48" s="89"/>
    </row>
    <row r="49" spans="1:13" s="1" customFormat="1" x14ac:dyDescent="0.2">
      <c r="A49" s="97" t="str">
        <f>HLOOKUP($A$4,'Auto Responses'!$F$2:$F$7,4,0)&amp;""</f>
        <v>3. For questions that are qualitative or for which you disagree with the preferred response, make a selection in the "Compliant Override" dropdown to adjust the question's impact on the score.</v>
      </c>
      <c r="B49" s="99"/>
      <c r="C49" s="99"/>
      <c r="D49" s="99"/>
      <c r="E49" s="99"/>
      <c r="F49" s="99"/>
      <c r="G49" s="99"/>
      <c r="H49" s="99"/>
      <c r="I49" s="99"/>
      <c r="J49" s="99"/>
      <c r="K49" s="20"/>
      <c r="L49" s="89"/>
    </row>
    <row r="50" spans="1:13" s="1" customFormat="1" x14ac:dyDescent="0.2">
      <c r="A50" s="97" t="str">
        <f>HLOOKUP($A$4,'Auto Responses'!$F$2:$F$7,5,0)&amp;""</f>
        <v xml:space="preserve">4. Each worksheet shows a report for that section. See the "Analyst Report" sheet for a full report of all sections. </v>
      </c>
      <c r="B50" s="99"/>
      <c r="C50" s="99"/>
      <c r="D50" s="99"/>
      <c r="E50" s="99"/>
      <c r="F50" s="99"/>
      <c r="G50" s="99"/>
      <c r="H50" s="99"/>
      <c r="I50" s="99"/>
      <c r="J50" s="99"/>
      <c r="K50" s="20"/>
      <c r="L50" s="89"/>
    </row>
    <row r="51" spans="1:13" s="1" customFormat="1" x14ac:dyDescent="0.2">
      <c r="A51" s="97" t="str">
        <f>HLOOKUP($A$4,'Auto Responses'!$F$2:$F$7,6,0)&amp;""</f>
        <v xml:space="preserve">5. If you are evaluating a question that appears in an earlier section, the Importance and Compliant Override cannot be changed but additional notes can be added. </v>
      </c>
      <c r="B51" s="99"/>
      <c r="C51" s="99"/>
      <c r="D51" s="99"/>
      <c r="E51" s="99"/>
      <c r="F51" s="99"/>
      <c r="G51" s="99"/>
      <c r="H51" s="99"/>
      <c r="I51" s="99"/>
      <c r="J51" s="99"/>
      <c r="K51" s="20"/>
      <c r="L51" s="89"/>
    </row>
    <row r="52" spans="1:13" s="1" customFormat="1" x14ac:dyDescent="0.2">
      <c r="A52" s="98" t="str">
        <f>HLOOKUP($A$4,'Auto Responses'!$F$2:$F$8,7,0)&amp;""</f>
        <v>For full instructions, please visit EDUCAUSE.edu/HECVAT</v>
      </c>
      <c r="B52" s="99"/>
      <c r="C52" s="99"/>
      <c r="D52" s="99"/>
      <c r="E52" s="99"/>
      <c r="F52" s="99"/>
      <c r="G52" s="99"/>
      <c r="H52" s="99"/>
      <c r="I52" s="99"/>
      <c r="J52" s="99"/>
      <c r="K52" s="20"/>
      <c r="L52" s="89"/>
    </row>
    <row r="53" spans="1:13" ht="17.05" x14ac:dyDescent="0.25">
      <c r="A53" s="163"/>
      <c r="B53" s="163"/>
      <c r="C53" s="164"/>
      <c r="D53" s="163"/>
      <c r="E53" s="163"/>
      <c r="F53" s="165" t="s">
        <v>22</v>
      </c>
      <c r="G53" s="166" t="s">
        <v>618</v>
      </c>
      <c r="H53" s="167"/>
      <c r="I53" s="167"/>
      <c r="J53" s="167"/>
      <c r="K53" s="167"/>
      <c r="L53" s="89"/>
      <c r="M53" s="1"/>
    </row>
    <row r="54" spans="1:13" s="177" customFormat="1" ht="30.15" x14ac:dyDescent="0.25">
      <c r="A54" s="168" t="s">
        <v>619</v>
      </c>
      <c r="B54" s="169" t="s">
        <v>620</v>
      </c>
      <c r="C54" s="169" t="s">
        <v>19</v>
      </c>
      <c r="D54" s="170" t="s">
        <v>20</v>
      </c>
      <c r="E54" s="171" t="s">
        <v>21</v>
      </c>
      <c r="F54" s="172" t="s">
        <v>621</v>
      </c>
      <c r="G54" s="173" t="s">
        <v>622</v>
      </c>
      <c r="H54" s="174" t="s">
        <v>623</v>
      </c>
      <c r="I54" s="174" t="s">
        <v>624</v>
      </c>
      <c r="J54" s="175" t="s">
        <v>625</v>
      </c>
      <c r="K54" s="176" t="s">
        <v>626</v>
      </c>
      <c r="L54" s="89"/>
      <c r="M54" s="1"/>
    </row>
    <row r="55" spans="1:13" s="1" customFormat="1" ht="17.05" x14ac:dyDescent="0.2">
      <c r="A55" s="28" t="str">
        <f>VLOOKUP(LEFT($A56,4),'Auto Responses'!$N$4:$O$38,2,0)&amp;""</f>
        <v xml:space="preserve"> General Information</v>
      </c>
      <c r="B55" s="38"/>
      <c r="C55" s="39"/>
      <c r="D55" s="39"/>
      <c r="E55" s="178"/>
      <c r="F55" s="179" t="s">
        <v>627</v>
      </c>
      <c r="G55" s="39"/>
      <c r="H55" s="39"/>
      <c r="I55" s="39"/>
      <c r="J55" s="39"/>
      <c r="K55" s="39"/>
      <c r="L55" s="89"/>
    </row>
    <row r="56" spans="1:13" s="177" customFormat="1" x14ac:dyDescent="0.25">
      <c r="A56" s="32" t="str">
        <f>'START HERE'!$A$13</f>
        <v>GNRL-01</v>
      </c>
      <c r="B56" s="33" t="str">
        <f>VLOOKUP($A56,'START HERE'!$A$13:$E$36,2,0)&amp;""</f>
        <v>Solution Provider Name</v>
      </c>
      <c r="C56" s="180" t="str">
        <f>VLOOKUP($A56,'START HERE'!$A$13:$E$36,3,0)&amp;""</f>
        <v>Biddle Consulting Group, Inc.</v>
      </c>
      <c r="D56" s="181" t="str">
        <f>IF(LEFT(VLOOKUP($A56,'START HERE'!$A$13:$E$36,5,0),21)='Auto Responses'!$A$32,'Auto Responses'!$A$33,VLOOKUP($A56,'START HERE'!$A$13:$E$36,4,0))&amp;""</f>
        <v/>
      </c>
      <c r="E56" s="182" t="str">
        <f>VLOOKUP($A56,'START HERE'!$A$13:$E$36,5,0)&amp;""</f>
        <v/>
      </c>
      <c r="F56" s="183"/>
      <c r="G56" s="184" t="str">
        <f>VLOOKUP($A56,Questions!$A$2:$X$333,21,0)&amp;""</f>
        <v>Not scored</v>
      </c>
      <c r="H56" s="185"/>
      <c r="I56" s="186" t="str">
        <f>VLOOKUP($A56,Questions!$A$2:$X$333,23,0)&amp;""</f>
        <v/>
      </c>
      <c r="J56" s="185"/>
      <c r="K56" s="187"/>
      <c r="L56" s="89"/>
      <c r="M56" s="1"/>
    </row>
    <row r="57" spans="1:13" s="177" customFormat="1" x14ac:dyDescent="0.25">
      <c r="A57" s="32" t="str">
        <f>'START HERE'!$A$14</f>
        <v>GNRL-02</v>
      </c>
      <c r="B57" s="33" t="str">
        <f>VLOOKUP($A57,'START HERE'!$A$13:$E$36,2,0)&amp;""</f>
        <v>Solution Name</v>
      </c>
      <c r="C57" s="180" t="str">
        <f>VLOOKUP($A57,'START HERE'!$A$13:$E$36,3,0)&amp;""</f>
        <v>TestGenius by Biddle Consulting Group.</v>
      </c>
      <c r="D57" s="181" t="str">
        <f>IF(LEFT(VLOOKUP($A57,'START HERE'!$A$13:$E$36,5,0),21)='Auto Responses'!$A$32,'Auto Responses'!$A$33,VLOOKUP($A57,'START HERE'!$A$13:$E$36,4,0))&amp;""</f>
        <v/>
      </c>
      <c r="E57" s="182" t="str">
        <f>VLOOKUP($A57,'START HERE'!$A$13:$E$36,5,0)&amp;""</f>
        <v/>
      </c>
      <c r="F57" s="183"/>
      <c r="G57" s="184" t="str">
        <f>VLOOKUP($A57,Questions!$A$2:$X$333,21,0)&amp;""</f>
        <v>Not scored</v>
      </c>
      <c r="H57" s="185"/>
      <c r="I57" s="186" t="str">
        <f>VLOOKUP($A57,Questions!$A$2:$X$333,23,0)&amp;""</f>
        <v/>
      </c>
      <c r="J57" s="185"/>
      <c r="K57" s="187"/>
      <c r="L57" s="89"/>
      <c r="M57" s="1"/>
    </row>
    <row r="58" spans="1:13" s="177" customFormat="1" x14ac:dyDescent="0.25">
      <c r="A58" s="32" t="str">
        <f>'START HERE'!$A$15</f>
        <v>GNRL-03</v>
      </c>
      <c r="B58" s="33" t="str">
        <f>VLOOKUP($A58,'START HERE'!$A$13:$E$36,2,0)&amp;""</f>
        <v>Solution Description</v>
      </c>
      <c r="C58" s="180" t="str">
        <f>VLOOKUP($A58,'START HERE'!$A$13:$E$36,3,0)&amp;""</f>
        <v>Cloud-based skill and ability testing software. TestGenius is a SaaS platform that enables clients to administer pre-employment tests to job candidates via a web browser with no external systems needed.</v>
      </c>
      <c r="D58" s="181" t="str">
        <f>IF(LEFT(VLOOKUP($A58,'START HERE'!$A$13:$E$36,5,0),21)='Auto Responses'!$A$32,'Auto Responses'!$A$33,VLOOKUP($A58,'START HERE'!$A$13:$E$36,4,0))&amp;""</f>
        <v/>
      </c>
      <c r="E58" s="182" t="str">
        <f>VLOOKUP($A58,'START HERE'!$A$13:$E$36,5,0)&amp;""</f>
        <v/>
      </c>
      <c r="F58" s="183"/>
      <c r="G58" s="184" t="str">
        <f>VLOOKUP($A58,Questions!$A$2:$X$333,21,0)&amp;""</f>
        <v>Not scored</v>
      </c>
      <c r="H58" s="185"/>
      <c r="I58" s="186" t="str">
        <f>VLOOKUP($A58,Questions!$A$2:$X$333,23,0)&amp;""</f>
        <v/>
      </c>
      <c r="J58" s="185"/>
      <c r="K58" s="187"/>
      <c r="L58" s="89"/>
      <c r="M58" s="1"/>
    </row>
    <row r="59" spans="1:13" s="177" customFormat="1" x14ac:dyDescent="0.25">
      <c r="A59" s="32" t="str">
        <f>'START HERE'!$A$16</f>
        <v>GNRL-04</v>
      </c>
      <c r="B59" s="33" t="str">
        <f>VLOOKUP($A59,'START HERE'!$A$13:$E$36,2,0)&amp;""</f>
        <v>Solution Provider Contact Name</v>
      </c>
      <c r="C59" s="180" t="str">
        <f>VLOOKUP($A59,'START HERE'!$A$13:$E$36,3,0)&amp;""</f>
        <v/>
      </c>
      <c r="D59" s="181" t="str">
        <f>IF(LEFT(VLOOKUP($A59,'START HERE'!$A$13:$E$36,5,0),21)='Auto Responses'!$A$32,'Auto Responses'!$A$33,VLOOKUP($A59,'START HERE'!$A$13:$E$36,4,0))&amp;""</f>
        <v/>
      </c>
      <c r="E59" s="182" t="str">
        <f>VLOOKUP($A59,'START HERE'!$A$13:$E$36,5,0)&amp;""</f>
        <v/>
      </c>
      <c r="F59" s="183"/>
      <c r="G59" s="184" t="str">
        <f>VLOOKUP($A59,Questions!$A$2:$X$333,21,0)&amp;""</f>
        <v>Not scored</v>
      </c>
      <c r="H59" s="185"/>
      <c r="I59" s="186" t="str">
        <f>VLOOKUP($A59,Questions!$A$2:$X$333,23,0)&amp;""</f>
        <v/>
      </c>
      <c r="J59" s="185"/>
      <c r="K59" s="187"/>
      <c r="L59" s="89"/>
      <c r="M59" s="1"/>
    </row>
    <row r="60" spans="1:13" s="177" customFormat="1" x14ac:dyDescent="0.25">
      <c r="A60" s="32" t="str">
        <f>'START HERE'!$A$17</f>
        <v>GNRL-05</v>
      </c>
      <c r="B60" s="33" t="str">
        <f>VLOOKUP($A60,'START HERE'!$A$13:$E$36,2,0)&amp;""</f>
        <v>Solution Provider Contact Title</v>
      </c>
      <c r="C60" s="180" t="str">
        <f>VLOOKUP($A60,'START HERE'!$A$13:$E$36,3,0)&amp;""</f>
        <v/>
      </c>
      <c r="D60" s="181" t="str">
        <f>IF(LEFT(VLOOKUP($A60,'START HERE'!$A$13:$E$36,5,0),21)='Auto Responses'!$A$32,'Auto Responses'!$A$33,VLOOKUP($A60,'START HERE'!$A$13:$E$36,4,0))&amp;""</f>
        <v/>
      </c>
      <c r="E60" s="182" t="str">
        <f>VLOOKUP($A60,'START HERE'!$A$13:$E$36,5,0)&amp;""</f>
        <v/>
      </c>
      <c r="F60" s="183"/>
      <c r="G60" s="184" t="str">
        <f>VLOOKUP($A60,Questions!$A$2:$X$333,21,0)&amp;""</f>
        <v>Not scored</v>
      </c>
      <c r="H60" s="185"/>
      <c r="I60" s="186" t="str">
        <f>VLOOKUP($A60,Questions!$A$2:$X$333,23,0)&amp;""</f>
        <v/>
      </c>
      <c r="J60" s="185"/>
      <c r="K60" s="187"/>
      <c r="L60" s="89"/>
      <c r="M60" s="1"/>
    </row>
    <row r="61" spans="1:13" s="177" customFormat="1" x14ac:dyDescent="0.25">
      <c r="A61" s="32" t="str">
        <f>'START HERE'!$A$18</f>
        <v>GNRL-06</v>
      </c>
      <c r="B61" s="33" t="str">
        <f>VLOOKUP($A61,'START HERE'!$A$13:$E$36,2,0)&amp;""</f>
        <v>Solution Provider Contact Email</v>
      </c>
      <c r="C61" s="180" t="str">
        <f>VLOOKUP($A61,'START HERE'!$A$13:$E$36,3,0)&amp;""</f>
        <v/>
      </c>
      <c r="D61" s="181" t="str">
        <f>IF(LEFT(VLOOKUP($A61,'START HERE'!$A$13:$E$36,5,0),21)='Auto Responses'!$A$32,'Auto Responses'!$A$33,VLOOKUP($A61,'START HERE'!$A$13:$E$36,4,0))&amp;""</f>
        <v/>
      </c>
      <c r="E61" s="182" t="str">
        <f>VLOOKUP($A61,'START HERE'!$A$13:$E$36,5,0)&amp;""</f>
        <v/>
      </c>
      <c r="F61" s="183"/>
      <c r="G61" s="184" t="str">
        <f>VLOOKUP($A61,Questions!$A$2:$X$333,21,0)&amp;""</f>
        <v>Not scored</v>
      </c>
      <c r="H61" s="185"/>
      <c r="I61" s="186" t="str">
        <f>VLOOKUP($A61,Questions!$A$2:$X$333,23,0)&amp;""</f>
        <v/>
      </c>
      <c r="J61" s="185"/>
      <c r="K61" s="187"/>
      <c r="L61" s="89"/>
      <c r="M61" s="1"/>
    </row>
    <row r="62" spans="1:13" s="177" customFormat="1" x14ac:dyDescent="0.25">
      <c r="A62" s="32" t="str">
        <f>'START HERE'!$A$19</f>
        <v>GNRL-07</v>
      </c>
      <c r="B62" s="33" t="str">
        <f>VLOOKUP($A62,'START HERE'!$A$13:$E$36,2,0)&amp;""</f>
        <v>Solution Provider Contact Phone Number</v>
      </c>
      <c r="C62" s="180" t="str">
        <f>VLOOKUP($A62,'START HERE'!$A$13:$E$36,3,0)&amp;""</f>
        <v>916-294-4250</v>
      </c>
      <c r="D62" s="181" t="str">
        <f>IF(LEFT(VLOOKUP($A62,'START HERE'!$A$13:$E$36,5,0),21)='Auto Responses'!$A$32,'Auto Responses'!$A$33,VLOOKUP($A62,'START HERE'!$A$13:$E$36,4,0))&amp;""</f>
        <v/>
      </c>
      <c r="E62" s="182" t="str">
        <f>VLOOKUP($A62,'START HERE'!$A$13:$E$36,5,0)&amp;""</f>
        <v/>
      </c>
      <c r="F62" s="183"/>
      <c r="G62" s="184" t="str">
        <f>VLOOKUP($A62,Questions!$A$2:$X$333,21,0)&amp;""</f>
        <v>Not scored</v>
      </c>
      <c r="H62" s="185"/>
      <c r="I62" s="186" t="str">
        <f>VLOOKUP($A62,Questions!$A$2:$X$333,23,0)&amp;""</f>
        <v/>
      </c>
      <c r="J62" s="185"/>
      <c r="K62" s="187"/>
      <c r="L62" s="89"/>
      <c r="M62" s="1"/>
    </row>
    <row r="63" spans="1:13" s="177" customFormat="1" x14ac:dyDescent="0.25">
      <c r="A63" s="32" t="str">
        <f>'START HERE'!$A$20</f>
        <v>GNRL-08</v>
      </c>
      <c r="B63" s="33" t="str">
        <f>VLOOKUP($A63,'START HERE'!$A$13:$E$36,2,0)&amp;""</f>
        <v>Country of Company Headquarters</v>
      </c>
      <c r="C63" s="180" t="str">
        <f>VLOOKUP($A63,'START HERE'!$A$13:$E$36,3,0)&amp;""</f>
        <v>United States</v>
      </c>
      <c r="D63" s="181" t="str">
        <f>IF(LEFT(VLOOKUP($A63,'START HERE'!$A$13:$E$36,5,0),21)='Auto Responses'!$A$32,'Auto Responses'!$A$33,VLOOKUP($A63,'START HERE'!$A$13:$E$36,4,0))&amp;""</f>
        <v/>
      </c>
      <c r="E63" s="182" t="str">
        <f>VLOOKUP($A63,'START HERE'!$A$13:$E$36,5,0)&amp;""</f>
        <v/>
      </c>
      <c r="F63" s="183"/>
      <c r="G63" s="184" t="str">
        <f>VLOOKUP($A63,Questions!$A$2:$X$333,21,0)&amp;""</f>
        <v>Not scored</v>
      </c>
      <c r="H63" s="185"/>
      <c r="I63" s="186" t="str">
        <f>VLOOKUP($A63,Questions!$A$2:$X$333,23,0)&amp;""</f>
        <v/>
      </c>
      <c r="J63" s="185"/>
      <c r="K63" s="187"/>
      <c r="L63" s="89"/>
      <c r="M63" s="1"/>
    </row>
    <row r="64" spans="1:13" s="177" customFormat="1" x14ac:dyDescent="0.25">
      <c r="A64" s="32" t="str">
        <f>'START HERE'!$A$21</f>
        <v>GNRL-09</v>
      </c>
      <c r="B64" s="33" t="str">
        <f>VLOOKUP($A64,'START HERE'!$A$13:$E$36,2,0)&amp;""</f>
        <v>Employee Work Locations (all)</v>
      </c>
      <c r="C64" s="180" t="str">
        <f>VLOOKUP($A64,'START HERE'!$A$13:$E$36,3,0)&amp;""</f>
        <v>United States (headquartered at 606 Sutter Street, Folsom, CA 95630).</v>
      </c>
      <c r="D64" s="181" t="str">
        <f>IF(LEFT(VLOOKUP($A64,'START HERE'!$A$13:$E$36,5,0),21)='Auto Responses'!$A$32,'Auto Responses'!$A$33,VLOOKUP($A64,'START HERE'!$A$13:$E$36,4,0))&amp;""</f>
        <v/>
      </c>
      <c r="E64" s="182" t="str">
        <f>VLOOKUP($A64,'START HERE'!$A$13:$E$36,5,0)&amp;""</f>
        <v/>
      </c>
      <c r="F64" s="183"/>
      <c r="G64" s="184" t="str">
        <f>VLOOKUP($A64,Questions!$A$2:$X$333,21,0)&amp;""</f>
        <v>Not scored</v>
      </c>
      <c r="H64" s="185"/>
      <c r="I64" s="186" t="str">
        <f>VLOOKUP($A64,Questions!$A$2:$X$333,23,0)&amp;""</f>
        <v/>
      </c>
      <c r="J64" s="185"/>
      <c r="K64" s="187"/>
      <c r="L64" s="89"/>
      <c r="M64" s="1"/>
    </row>
    <row r="65" spans="1:13" s="1" customFormat="1" ht="17.05" x14ac:dyDescent="0.2">
      <c r="A65" s="28" t="str">
        <f>VLOOKUP(LEFT($A66,4),'Auto Responses'!$N$4:$O$38,2,0)&amp;""</f>
        <v xml:space="preserve"> Company Information</v>
      </c>
      <c r="B65" s="38"/>
      <c r="C65" s="39"/>
      <c r="D65" s="39"/>
      <c r="E65" s="178"/>
      <c r="F65" s="179" t="s">
        <v>627</v>
      </c>
      <c r="G65" s="188" t="s">
        <v>622</v>
      </c>
      <c r="H65" s="188" t="s">
        <v>623</v>
      </c>
      <c r="I65" s="188" t="s">
        <v>624</v>
      </c>
      <c r="J65" s="188" t="s">
        <v>625</v>
      </c>
      <c r="K65" s="188" t="s">
        <v>626</v>
      </c>
      <c r="L65" s="89"/>
    </row>
    <row r="66" spans="1:13" s="177" customFormat="1" ht="135.5" x14ac:dyDescent="0.25">
      <c r="A66" s="32" t="str">
        <f>'START HERE'!$A$23</f>
        <v>COMP-01</v>
      </c>
      <c r="B66" s="33" t="str">
        <f>VLOOKUP($A66,'START HERE'!$A$13:$E$36,2,0)&amp;""</f>
        <v>Do you have a dedicated software and system development team(s) (e.g., customer support, implementation, product management, etc.)?*</v>
      </c>
      <c r="C66" s="186" t="str">
        <f>VLOOKUP($A66,'START HERE'!$A$13:$E$36,3,0)&amp;""</f>
        <v>Yes</v>
      </c>
      <c r="D66" s="63" t="str">
        <f>IF(LEFT(VLOOKUP($A66,'START HERE'!$A$13:$E$36,5,0),21)='Auto Responses'!$A$32,'Auto Responses'!$A$33,VLOOKUP($A66,'START HERE'!$A$13:$E$36,4,0))&amp;""</f>
        <v>Four developers, three support team members, two backup (client onboarding.)  Client reps are also emergency support personnel (eight total.)</v>
      </c>
      <c r="E66" s="189" t="str">
        <f>VLOOKUP($A66,'START HERE'!$A$13:$E$36,5,0)&amp;""</f>
        <v>Describe the structure and size of your software and system development teams. (e.g., customer support, implementation, product management, etc.).</v>
      </c>
      <c r="F66" s="183"/>
      <c r="G66" s="184" t="str">
        <f>VLOOKUP($A66,Questions!$A$2:$X$333,21,0)&amp;""</f>
        <v>Yes</v>
      </c>
      <c r="H66" s="185"/>
      <c r="I66" s="186" t="str">
        <f>VLOOKUP($A66,Questions!$A$2:$X$333,23,0)&amp;""</f>
        <v>Standard Importance</v>
      </c>
      <c r="J66" s="185"/>
      <c r="K66" s="187" t="b">
        <v>0</v>
      </c>
      <c r="L66" s="89"/>
      <c r="M66" s="1"/>
    </row>
    <row r="67" spans="1:13" s="177" customFormat="1" ht="210.8" x14ac:dyDescent="0.25">
      <c r="A67" s="32" t="str">
        <f>'START HERE'!$A$24</f>
        <v>COMP-02</v>
      </c>
      <c r="B67" s="33" t="str">
        <f>VLOOKUP($A67,'START HERE'!$A$13:$E$36,2,0)&amp;""</f>
        <v>Describe your organization’s business background and ownership structure, including all parent and subsidiary relationships.</v>
      </c>
      <c r="C67" s="190" t="str">
        <f>VLOOKUP($A67,'START HERE'!$A$13:$E$36,3,0)&amp;""</f>
        <v>Biddle Consulting Group, Inc. is a California corporation founded in 1974 and reorganized in 2001 that provides pre-employment testing solutions. The company is privately owned, with 80% held by the Biddle Family Irrevocable Trust and 20% by the National Christian Foundation.</v>
      </c>
      <c r="D67" s="181" t="str">
        <f>IF(LEFT(VLOOKUP($A67,'START HERE'!$A$13:$E$36,5,0),21)='Auto Responses'!$A$32,'Auto Responses'!$A$33,VLOOKUP($A67,'START HERE'!$A$13:$E$36,4,0))&amp;""</f>
        <v/>
      </c>
      <c r="E67" s="189" t="str">
        <f>VLOOKUP($A67,'START HERE'!$A$13:$E$36,5,0)&amp;""</f>
        <v>Include circumstances that may involve offshoring or multinational agreements.</v>
      </c>
      <c r="F67" s="183"/>
      <c r="G67" s="184" t="str">
        <f>VLOOKUP($A67,Questions!$A$2:$X$333,21,0)&amp;""</f>
        <v>Not scored</v>
      </c>
      <c r="H67" s="185"/>
      <c r="I67" s="186" t="str">
        <f>VLOOKUP($A67,Questions!$A$2:$X$333,23,0)&amp;""</f>
        <v/>
      </c>
      <c r="J67" s="185"/>
      <c r="K67" s="187" t="b">
        <v>0</v>
      </c>
      <c r="L67" s="89"/>
      <c r="M67" s="1"/>
    </row>
    <row r="68" spans="1:13" s="177" customFormat="1" ht="27.5" x14ac:dyDescent="0.25">
      <c r="A68" s="32" t="str">
        <f>'START HERE'!$A$25</f>
        <v>COMP-03</v>
      </c>
      <c r="B68" s="33" t="str">
        <f>VLOOKUP($A68,'START HERE'!$A$13:$E$36,2,0)&amp;""</f>
        <v>Have you operated without unplanned disruptions to this solution in the past 12 months?</v>
      </c>
      <c r="C68" s="186" t="str">
        <f>VLOOKUP($A68,'START HERE'!$A$13:$E$36,3,0)&amp;""</f>
        <v>Yes</v>
      </c>
      <c r="D68" s="63" t="str">
        <f>IF(LEFT(VLOOKUP($A68,'START HERE'!$A$13:$E$36,5,0),21)='Auto Responses'!$A$32,'Auto Responses'!$A$33,VLOOKUP($A68,'START HERE'!$A$13:$E$36,4,0))&amp;""</f>
        <v/>
      </c>
      <c r="E68" s="189" t="str">
        <f>VLOOKUP($A68,'START HERE'!$A$13:$E$36,5,0)&amp;""</f>
        <v/>
      </c>
      <c r="F68" s="183"/>
      <c r="G68" s="184" t="str">
        <f>VLOOKUP($A68,Questions!$A$2:$X$333,21,0)&amp;""</f>
        <v>Yes</v>
      </c>
      <c r="H68" s="185"/>
      <c r="I68" s="186" t="str">
        <f>VLOOKUP($A68,Questions!$A$2:$X$333,23,0)&amp;""</f>
        <v>Minor Importance</v>
      </c>
      <c r="J68" s="185"/>
      <c r="K68" s="187" t="b">
        <v>0</v>
      </c>
      <c r="L68" s="89"/>
      <c r="M68" s="1"/>
    </row>
    <row r="69" spans="1:13" s="177" customFormat="1" ht="120.45" x14ac:dyDescent="0.25">
      <c r="A69" s="32" t="str">
        <f>'START HERE'!$A$26</f>
        <v>COMP-04</v>
      </c>
      <c r="B69" s="33" t="str">
        <f>VLOOKUP($A69,'START HERE'!$A$13:$E$36,2,0)&amp;""</f>
        <v>Do you have a dedicated information security staff or office?</v>
      </c>
      <c r="C69" s="186" t="str">
        <f>VLOOKUP($A69,'START HERE'!$A$13:$E$36,3,0)&amp;""</f>
        <v>Yes</v>
      </c>
      <c r="D69" s="63" t="str">
        <f>IF(LEFT(VLOOKUP($A69,'START HERE'!$A$13:$E$36,5,0),21)='Auto Responses'!$A$32,'Auto Responses'!$A$33,VLOOKUP($A69,'START HERE'!$A$13:$E$36,4,0))&amp;""</f>
        <v xml:space="preserve">
GRC handled by Vanta, who has securtiy consultants avaiable when needed.  Also have a CISO on staff (mmcparland).</v>
      </c>
      <c r="E69" s="189" t="str">
        <f>VLOOKUP($A69,'START HERE'!$A$13:$E$36,5,0)&amp;""</f>
        <v>Describe your information security office, including size, talents, resources, etc.</v>
      </c>
      <c r="F69" s="183"/>
      <c r="G69" s="184" t="str">
        <f>VLOOKUP($A69,Questions!$A$2:$X$333,21,0)&amp;""</f>
        <v>Yes</v>
      </c>
      <c r="H69" s="185"/>
      <c r="I69" s="186" t="str">
        <f>VLOOKUP($A69,Questions!$A$2:$X$333,23,0)&amp;""</f>
        <v>Minor Importance</v>
      </c>
      <c r="J69" s="185"/>
      <c r="K69" s="187" t="b">
        <v>0</v>
      </c>
      <c r="L69" s="89"/>
      <c r="M69" s="1"/>
    </row>
    <row r="70" spans="1:13" s="177" customFormat="1" ht="301.10000000000002" x14ac:dyDescent="0.25">
      <c r="A70" s="32" t="str">
        <f>'START HERE'!$A$27</f>
        <v>COMP-05</v>
      </c>
      <c r="B70" s="33" t="str">
        <f>VLOOKUP($A70,'START HERE'!$A$13:$E$36,2,0)&amp;""</f>
        <v>Use this area to share information about your environment that will assist those who are assessing your company's data security program.</v>
      </c>
      <c r="C70" s="190" t="str">
        <f>VLOOKUP($A70,'START HERE'!$A$13:$E$36,3,0)&amp;""</f>
        <v>TestGenius runs on Google Cloud Platform in the U.S., with logically separated networks, deny‑all firewalls permitting only HTTP/HTTPS, VPN- and MFA-protected administrative access, and encryption for data in transit and at rest; corporate IT is MSP-managed behind Fortinet firewalls with SIEM and IDS/IPS, and backups are stored in Azure (corporate) and GCP (product).</v>
      </c>
      <c r="D70" s="181" t="str">
        <f>IF(LEFT(VLOOKUP($A70,'START HERE'!$A$13:$E$36,5,0),21)='Auto Responses'!$A$32,'Auto Responses'!$A$33,VLOOKUP($A70,'START HERE'!$A$13:$E$36,4,0))&amp;""</f>
        <v/>
      </c>
      <c r="E70" s="189" t="str">
        <f>VLOOKUP($A70,'START HERE'!$A$13:$E$36,5,0)&amp;""</f>
        <v>Share any details that would help information security analysts assess your solution.</v>
      </c>
      <c r="F70" s="183"/>
      <c r="G70" s="184" t="str">
        <f>VLOOKUP($A70,Questions!$A$2:$X$333,21,0)&amp;""</f>
        <v>Not scored</v>
      </c>
      <c r="H70" s="185"/>
      <c r="I70" s="186" t="str">
        <f>VLOOKUP($A70,Questions!$A$2:$X$333,23,0)&amp;""</f>
        <v/>
      </c>
      <c r="J70" s="185"/>
      <c r="K70" s="187" t="b">
        <v>0</v>
      </c>
      <c r="L70" s="89"/>
      <c r="M70" s="1"/>
    </row>
    <row r="71" spans="1:13" s="1" customFormat="1" ht="17.05" x14ac:dyDescent="0.2">
      <c r="A71" s="28" t="str">
        <f>VLOOKUP(LEFT($A72,4),'Auto Responses'!$N$4:$O$38,2,0)&amp;""</f>
        <v xml:space="preserve"> Required Questions</v>
      </c>
      <c r="B71" s="38"/>
      <c r="C71" s="39"/>
      <c r="D71" s="39"/>
      <c r="E71" s="191"/>
      <c r="F71" s="179" t="s">
        <v>627</v>
      </c>
      <c r="G71" s="188" t="s">
        <v>622</v>
      </c>
      <c r="H71" s="188" t="s">
        <v>623</v>
      </c>
      <c r="I71" s="188" t="s">
        <v>624</v>
      </c>
      <c r="J71" s="188" t="s">
        <v>625</v>
      </c>
      <c r="K71" s="188" t="s">
        <v>626</v>
      </c>
      <c r="L71" s="89"/>
    </row>
    <row r="72" spans="1:13" s="177" customFormat="1" ht="60.25" x14ac:dyDescent="0.25">
      <c r="A72" s="32" t="str">
        <f>'START HERE'!$A$29</f>
        <v>REQU-01</v>
      </c>
      <c r="B72" s="33" t="str">
        <f>VLOOKUP($A72,'START HERE'!$A$13:$E$36,2,0)&amp;""</f>
        <v>Are you offering a cloud-based product?</v>
      </c>
      <c r="C72" s="186" t="str">
        <f>VLOOKUP($A72,'START HERE'!$A$13:$E$36,3,0)&amp;""</f>
        <v>Yes</v>
      </c>
      <c r="D72" s="63" t="str">
        <f>IF(LEFT(VLOOKUP($A72,'START HERE'!$A$13:$E$36,5,0),21)='Auto Responses'!$A$32,'Auto Responses'!$A$33,VLOOKUP($A72,'START HERE'!$A$13:$E$36,4,0))&amp;""</f>
        <v>Delivered as a Software-as-a-Service (SaaS) and cloud-hosted.</v>
      </c>
      <c r="E72" s="192" t="str">
        <f>VLOOKUP($A72,'START HERE'!$A$13:$E$36,5,0)&amp;""</f>
        <v>DO complete the Product and Infrastructure worksheets</v>
      </c>
      <c r="F72" s="193"/>
      <c r="G72" s="184" t="str">
        <f>VLOOKUP($A72,Questions!$A$2:$X$333,21,0)&amp;""</f>
        <v>Not scored</v>
      </c>
      <c r="H72" s="185"/>
      <c r="I72" s="186" t="str">
        <f>VLOOKUP($A72,Questions!$A$2:$X$333,23,0)&amp;""</f>
        <v/>
      </c>
      <c r="J72" s="185"/>
      <c r="K72" s="194" t="b">
        <v>0</v>
      </c>
      <c r="L72" s="89"/>
      <c r="M72" s="1"/>
    </row>
    <row r="73" spans="1:13" s="177" customFormat="1" ht="45.2" x14ac:dyDescent="0.25">
      <c r="A73" s="32" t="str">
        <f>'START HERE'!$A$30</f>
        <v>REQU-02</v>
      </c>
      <c r="B73" s="33" t="str">
        <f>VLOOKUP($A73,'START HERE'!$A$13:$E$36,2,0)&amp;""</f>
        <v>Does your product or service have an interface?</v>
      </c>
      <c r="C73" s="186" t="str">
        <f>VLOOKUP($A73,'START HERE'!$A$13:$E$36,3,0)&amp;""</f>
        <v>Yes</v>
      </c>
      <c r="D73" s="63" t="str">
        <f>IF(LEFT(VLOOKUP($A73,'START HERE'!$A$13:$E$36,5,0),21)='Auto Responses'!$A$32,'Auto Responses'!$A$33,VLOOKUP($A73,'START HERE'!$A$13:$E$36,4,0))&amp;""</f>
        <v>SaaS application accessed via web browser.</v>
      </c>
      <c r="E73" s="192" t="str">
        <f>VLOOKUP($A73,'START HERE'!$A$13:$E$36,5,0)&amp;""</f>
        <v>DO complete the IT Accessibility worksheet.</v>
      </c>
      <c r="F73" s="195"/>
      <c r="G73" s="184" t="str">
        <f>VLOOKUP($A73,Questions!$A$2:$X$333,21,0)&amp;""</f>
        <v>Not scored</v>
      </c>
      <c r="H73" s="185"/>
      <c r="I73" s="186" t="str">
        <f>VLOOKUP($A73,Questions!$A$2:$X$333,23,0)&amp;""</f>
        <v/>
      </c>
      <c r="J73" s="185"/>
      <c r="K73" s="187" t="b">
        <v>0</v>
      </c>
      <c r="L73" s="89"/>
      <c r="M73" s="1"/>
    </row>
    <row r="74" spans="1:13" s="177" customFormat="1" ht="75.3" x14ac:dyDescent="0.25">
      <c r="A74" s="32" t="str">
        <f>'START HERE'!$A$31</f>
        <v>REQU-03</v>
      </c>
      <c r="B74" s="33" t="str">
        <f>VLOOKUP($A74,'START HERE'!$A$13:$E$36,2,0)&amp;""</f>
        <v>Are you providing consulting services?</v>
      </c>
      <c r="C74" s="186" t="str">
        <f>VLOOKUP($A74,'START HERE'!$A$13:$E$36,3,0)&amp;""</f>
        <v>No</v>
      </c>
      <c r="D74" s="63" t="str">
        <f>IF(LEFT(VLOOKUP($A74,'START HERE'!$A$13:$E$36,5,0),21)='Auto Responses'!$A$32,'Auto Responses'!$A$33,VLOOKUP($A74,'START HERE'!$A$13:$E$36,4,0))&amp;""</f>
        <v>Engagement covers a Software-as-a-Service (SaaS) solution with technical support and training.</v>
      </c>
      <c r="E74" s="192" t="str">
        <f>VLOOKUP($A74,'START HERE'!$A$13:$E$36,5,0)&amp;""</f>
        <v>DO NOT complete the Consulting section in the Case-Specific worksheet</v>
      </c>
      <c r="F74" s="195"/>
      <c r="G74" s="184" t="str">
        <f>VLOOKUP($A74,Questions!$A$2:$X$333,21,0)&amp;""</f>
        <v>Not scored</v>
      </c>
      <c r="H74" s="185"/>
      <c r="I74" s="186" t="str">
        <f>VLOOKUP($A74,Questions!$A$2:$X$333,23,0)&amp;""</f>
        <v/>
      </c>
      <c r="J74" s="185"/>
      <c r="K74" s="187" t="b">
        <v>0</v>
      </c>
      <c r="L74" s="89"/>
      <c r="M74" s="1"/>
    </row>
    <row r="75" spans="1:13" s="177" customFormat="1" ht="135.5" x14ac:dyDescent="0.25">
      <c r="A75" s="32" t="str">
        <f>'START HERE'!$A$32</f>
        <v>REQU-04</v>
      </c>
      <c r="B75" s="33" t="str">
        <f>VLOOKUP($A75,'START HERE'!$A$13:$E$36,2,0)&amp;""</f>
        <v>Does your solution have AI features, or are there plans to implement AI features in the next 12 months?</v>
      </c>
      <c r="C75" s="186" t="str">
        <f>VLOOKUP($A75,'START HERE'!$A$13:$E$36,3,0)&amp;""</f>
        <v>Yes</v>
      </c>
      <c r="D75" s="63" t="str">
        <f>IF(LEFT(VLOOKUP($A75,'START HERE'!$A$13:$E$36,5,0),21)='Auto Responses'!$A$32,'Auto Responses'!$A$33,VLOOKUP($A75,'START HERE'!$A$13:$E$36,4,0))&amp;""</f>
        <v>AI is used for proctoring and monitoring during assessments; our roadmap includes AI‑assisted custom test content creation and applicant reference checking.</v>
      </c>
      <c r="E75" s="192" t="str">
        <f>VLOOKUP($A75,'START HERE'!$A$13:$E$36,5,0)&amp;""</f>
        <v>DO complete the Artificial Intelligence (AI) worksheet</v>
      </c>
      <c r="F75" s="195"/>
      <c r="G75" s="184" t="str">
        <f>VLOOKUP($A75,Questions!$A$2:$X$333,21,0)&amp;""</f>
        <v>Not scored</v>
      </c>
      <c r="H75" s="185"/>
      <c r="I75" s="186" t="str">
        <f>VLOOKUP($A75,Questions!$A$2:$X$333,23,0)&amp;""</f>
        <v/>
      </c>
      <c r="J75" s="185"/>
      <c r="K75" s="187" t="b">
        <v>0</v>
      </c>
      <c r="L75" s="89"/>
      <c r="M75" s="1"/>
    </row>
    <row r="76" spans="1:13" s="177" customFormat="1" ht="105.4" x14ac:dyDescent="0.25">
      <c r="A76" s="32" t="str">
        <f>'START HERE'!$A$33</f>
        <v>REQU-05</v>
      </c>
      <c r="B76" s="33" t="str">
        <f>VLOOKUP($A76,'START HERE'!$A$13:$E$36,2,0)&amp;""</f>
        <v>Does your solution process protected health information (PHI) or any data covered by the Health Insurance Portability and Accountability Act (HIPAA)?</v>
      </c>
      <c r="C76" s="186" t="str">
        <f>VLOOKUP($A76,'START HERE'!$A$13:$E$36,3,0)&amp;""</f>
        <v>No</v>
      </c>
      <c r="D76" s="63" t="str">
        <f>IF(LEFT(VLOOKUP($A76,'START HERE'!$A$13:$E$36,5,0),21)='Auto Responses'!$A$32,'Auto Responses'!$A$33,VLOOKUP($A76,'START HERE'!$A$13:$E$36,4,0))&amp;""</f>
        <v>We do not create, receive, collect, maintain, or transmit PHI or conduct any HIPAA‑regulated functions as part of our services.</v>
      </c>
      <c r="E76" s="192" t="str">
        <f>VLOOKUP($A76,'START HERE'!$A$13:$E$36,5,0)&amp;""</f>
        <v>DO NOT complete the HIPAA section in the Case-Specific worksheet</v>
      </c>
      <c r="F76" s="195"/>
      <c r="G76" s="184" t="str">
        <f>VLOOKUP($A76,Questions!$A$2:$X$333,21,0)&amp;""</f>
        <v>Not scored</v>
      </c>
      <c r="H76" s="185"/>
      <c r="I76" s="186" t="str">
        <f>VLOOKUP($A76,Questions!$A$2:$X$333,23,0)&amp;""</f>
        <v/>
      </c>
      <c r="J76" s="185"/>
      <c r="K76" s="187" t="b">
        <v>0</v>
      </c>
      <c r="L76" s="89"/>
      <c r="M76" s="1"/>
    </row>
    <row r="77" spans="1:13" s="177" customFormat="1" ht="60.25" x14ac:dyDescent="0.25">
      <c r="A77" s="32" t="str">
        <f>'START HERE'!$A$34</f>
        <v>REQU-06</v>
      </c>
      <c r="B77" s="33" t="str">
        <f>VLOOKUP($A77,'START HERE'!$A$13:$E$36,2,0)&amp;""</f>
        <v>Is the solution designed to process, store, or transmit credit card information?</v>
      </c>
      <c r="C77" s="186" t="str">
        <f>VLOOKUP($A77,'START HERE'!$A$13:$E$36,3,0)&amp;""</f>
        <v>No</v>
      </c>
      <c r="D77" s="63" t="str">
        <f>IF(LEFT(VLOOKUP($A77,'START HERE'!$A$13:$E$36,5,0),21)='Auto Responses'!$A$32,'Auto Responses'!$A$33,VLOOKUP($A77,'START HERE'!$A$13:$E$36,4,0))&amp;""</f>
        <v>We do not process, store, or transmit PCI or credit/debit card data.</v>
      </c>
      <c r="E77" s="192" t="str">
        <f>VLOOKUP($A77,'START HERE'!$A$13:$E$36,5,0)&amp;""</f>
        <v>DO NOT complete the PCI-DSS section in the Case-Specific worksheet</v>
      </c>
      <c r="F77" s="195"/>
      <c r="G77" s="184" t="str">
        <f>VLOOKUP($A77,Questions!$A$2:$X$333,21,0)&amp;""</f>
        <v>Not scored</v>
      </c>
      <c r="H77" s="185"/>
      <c r="I77" s="186" t="str">
        <f>VLOOKUP($A77,Questions!$A$2:$X$333,23,0)&amp;""</f>
        <v/>
      </c>
      <c r="J77" s="185"/>
      <c r="K77" s="187" t="b">
        <v>0</v>
      </c>
      <c r="L77" s="89"/>
      <c r="M77" s="1"/>
    </row>
    <row r="78" spans="1:13" s="177" customFormat="1" ht="165.6" x14ac:dyDescent="0.25">
      <c r="A78" s="32" t="str">
        <f>'START HERE'!$A$35</f>
        <v>REQU-07</v>
      </c>
      <c r="B78" s="33" t="str">
        <f>VLOOKUP($A78,'START HERE'!$A$13:$E$36,2,0)&amp;""</f>
        <v>Does operating your solution require the institution to operate a physical or virtual appliance in their own environment or to provide inbound firewall exceptions to allow your employees to remotely administer systems in the institution's environment?</v>
      </c>
      <c r="C78" s="186" t="str">
        <f>VLOOKUP($A78,'START HERE'!$A$13:$E$36,3,0)&amp;""</f>
        <v>No</v>
      </c>
      <c r="D78" s="63" t="str">
        <f>IF(LEFT(VLOOKUP($A78,'START HERE'!$A$13:$E$36,5,0),21)='Auto Responses'!$A$32,'Auto Responses'!$A$33,VLOOKUP($A78,'START HERE'!$A$13:$E$36,4,0))&amp;""</f>
        <v>Cloud-hosted SaaS accessed via web browser—no customer-operated physical or virtual appliances are needed, and we do not require inbound firewall/VPN access into your environment for support or administration.</v>
      </c>
      <c r="E78" s="192" t="str">
        <f>VLOOKUP($A78,'START HERE'!$A$13:$E$36,5,0)&amp;""</f>
        <v>DO NOT complete the On-Prem section in the Case-Specific worksheet</v>
      </c>
      <c r="F78" s="195"/>
      <c r="G78" s="184" t="str">
        <f>VLOOKUP($A78,Questions!$A$2:$X$333,21,0)&amp;""</f>
        <v>Not scored</v>
      </c>
      <c r="H78" s="185"/>
      <c r="I78" s="186" t="str">
        <f>VLOOKUP($A78,Questions!$A$2:$X$333,23,0)&amp;""</f>
        <v/>
      </c>
      <c r="J78" s="185"/>
      <c r="K78" s="187" t="b">
        <v>0</v>
      </c>
      <c r="L78" s="89"/>
      <c r="M78" s="1"/>
    </row>
    <row r="79" spans="1:13" s="177" customFormat="1" ht="135.5" x14ac:dyDescent="0.25">
      <c r="A79" s="32" t="str">
        <f>'START HERE'!$A$36</f>
        <v>REQU-08</v>
      </c>
      <c r="B79" s="33" t="str">
        <f>VLOOKUP($A79,'START HERE'!$A$13:$E$36,2,0)&amp;""</f>
        <v>Does your solution have access to personal or institutional data?</v>
      </c>
      <c r="C79" s="186" t="str">
        <f>VLOOKUP($A79,'START HERE'!$A$13:$E$36,3,0)&amp;""</f>
        <v>Yes</v>
      </c>
      <c r="D79" s="63" t="str">
        <f>IF(LEFT(VLOOKUP($A79,'START HERE'!$A$13:$E$36,5,0),21)='Auto Responses'!$A$32,'Auto Responses'!$A$33,VLOOKUP($A79,'START HERE'!$A$13:$E$36,4,0))&amp;""</f>
        <v>Personal data (PII) such as applicant first name, last name, email, address, and skills assessment results; if proctoring is used, ID images and candidate videos are stored for 90 days.</v>
      </c>
      <c r="E79" s="192" t="str">
        <f>VLOOKUP($A79,'START HERE'!$A$13:$E$36,5,0)&amp;""</f>
        <v>DO complete the Privacy tab</v>
      </c>
      <c r="F79" s="196"/>
      <c r="G79" s="184" t="str">
        <f>VLOOKUP($A79,Questions!$A$2:$X$333,21,0)&amp;""</f>
        <v>Not scored</v>
      </c>
      <c r="H79" s="185"/>
      <c r="I79" s="186" t="str">
        <f>VLOOKUP($A79,Questions!$A$2:$X$333,23,0)&amp;""</f>
        <v/>
      </c>
      <c r="J79" s="185"/>
      <c r="K79" s="197" t="b">
        <v>0</v>
      </c>
      <c r="L79" s="89"/>
      <c r="M79" s="1"/>
    </row>
    <row r="80" spans="1:13" s="1" customFormat="1" ht="17.05" x14ac:dyDescent="0.2">
      <c r="A80" s="28" t="str">
        <f>VLOOKUP(LEFT($A81,4),'Auto Responses'!$N$4:$O$38,2,0)&amp;""</f>
        <v xml:space="preserve"> Documentation</v>
      </c>
      <c r="B80" s="38"/>
      <c r="C80" s="39"/>
      <c r="D80" s="39"/>
      <c r="E80" s="191"/>
      <c r="F80" s="179" t="s">
        <v>627</v>
      </c>
      <c r="G80" s="188" t="s">
        <v>622</v>
      </c>
      <c r="H80" s="188" t="s">
        <v>623</v>
      </c>
      <c r="I80" s="188" t="s">
        <v>624</v>
      </c>
      <c r="J80" s="188" t="s">
        <v>625</v>
      </c>
      <c r="K80" s="188" t="s">
        <v>626</v>
      </c>
    </row>
    <row r="81" spans="1:12" s="177" customFormat="1" ht="240.9" x14ac:dyDescent="0.25">
      <c r="A81" s="32" t="str">
        <f>Organization!$A$22</f>
        <v>DOCU-01</v>
      </c>
      <c r="B81" s="33" t="str">
        <f>VLOOKUP($A81,Organization!$A$13:$E$67,2,0)&amp;""</f>
        <v>Do you have a well-documented business continuity plan (BCP), with a clear owner, that is tested annually?*</v>
      </c>
      <c r="C81" s="186" t="str">
        <f>VLOOKUP($A81,Organization!$A$13:$E$67,3,0)&amp;""</f>
        <v>Yes</v>
      </c>
      <c r="D81" s="63" t="str">
        <f>IF(LEFT(VLOOKUP($A81,Organization!$A$13:$E$67,5,0),21)='Auto Responses'!$A$32,'Auto Responses'!$A$33,VLOOKUP($A81,Organization!$A$13:$E$67,4,0))&amp;""</f>
        <v xml:space="preserve">We maintain a Business Continuity and Disaster Recovery Plan, it is tested annually via disaster recovery exercises that include backup restoration. More information included in WISP, table of contents included on our Trust Site (https://community.testgenius.com/trustsite), NDA required for full copy. </v>
      </c>
      <c r="E81" s="192" t="str">
        <f>VLOOKUP($A81,Organization!$A$13:$E$67,5,0)&amp;""</f>
        <v/>
      </c>
      <c r="F81" s="198"/>
      <c r="G81" s="184" t="str">
        <f>VLOOKUP($A81,Questions!$A$2:$X$333,21,0)&amp;""</f>
        <v>Yes</v>
      </c>
      <c r="H81" s="185"/>
      <c r="I81" s="186" t="str">
        <f>VLOOKUP($A81,Questions!$A$2:$X$333,23,0)&amp;""</f>
        <v>Critical Importance</v>
      </c>
      <c r="J81" s="185"/>
      <c r="K81" s="187" t="b">
        <v>0</v>
      </c>
      <c r="L81" s="1"/>
    </row>
    <row r="82" spans="1:12" s="177" customFormat="1" ht="255.95" x14ac:dyDescent="0.25">
      <c r="A82" s="32" t="str">
        <f>Organization!$A$23</f>
        <v>DOCU-02</v>
      </c>
      <c r="B82" s="33" t="str">
        <f>VLOOKUP($A82,Organization!$A$13:$E$67,2,0)&amp;""</f>
        <v>Do you have a well-documented disaster recovery plan (DRP), with a clear owner, that is tested annually?*</v>
      </c>
      <c r="C82" s="186" t="str">
        <f>VLOOKUP($A82,Organization!$A$13:$E$67,3,0)&amp;""</f>
        <v>Yes</v>
      </c>
      <c r="D82" s="63" t="str">
        <f>IF(LEFT(VLOOKUP($A82,Organization!$A$13:$E$67,5,0),21)='Auto Responses'!$A$32,'Auto Responses'!$A$33,VLOOKUP($A82,Organization!$A$13:$E$67,4,0))&amp;""</f>
        <v xml:space="preserve">Business Continuity and Disaster Recovery Plan identifies which requires a disaster recovery test, including backup restoration, to be performed annually. More information included in WISP, table of contents included on our Trust Site (https://community.testgenius.com/trustsite), NDA required for full copy. </v>
      </c>
      <c r="E82" s="192" t="str">
        <f>VLOOKUP($A82,Organization!$A$13:$E$67,5,0)&amp;""</f>
        <v/>
      </c>
      <c r="F82" s="198"/>
      <c r="G82" s="184" t="str">
        <f>VLOOKUP($A82,Questions!$A$2:$X$333,21,0)&amp;""</f>
        <v>Yes</v>
      </c>
      <c r="H82" s="185"/>
      <c r="I82" s="186" t="str">
        <f>VLOOKUP($A82,Questions!$A$2:$X$333,23,0)&amp;""</f>
        <v>Critical Importance</v>
      </c>
      <c r="J82" s="185"/>
      <c r="K82" s="187" t="b">
        <v>0</v>
      </c>
      <c r="L82" s="1"/>
    </row>
    <row r="83" spans="1:12" s="177" customFormat="1" ht="120.45" x14ac:dyDescent="0.25">
      <c r="A83" s="32" t="str">
        <f>Organization!$A$24</f>
        <v>DOCU-03</v>
      </c>
      <c r="B83" s="33" t="str">
        <f>VLOOKUP($A83,Organization!$A$13:$E$67,2,0)&amp;""</f>
        <v>Have you undergone a SSAE 18/SOC 2 audit?</v>
      </c>
      <c r="C83" s="186" t="str">
        <f>VLOOKUP($A83,Organization!$A$13:$E$67,3,0)&amp;""</f>
        <v>No</v>
      </c>
      <c r="D83" s="63" t="str">
        <f>IF(LEFT(VLOOKUP($A83,Organization!$A$13:$E$67,5,0),21)='Auto Responses'!$A$32,'Auto Responses'!$A$33,VLOOKUP($A83,Organization!$A$13:$E$67,4,0))&amp;""</f>
        <v xml:space="preserve">Our hosting provider, Google Cloud Platform, holds a SOC 2 Type 2 report. We are currently in the process of completing a SOC2, with a 2026 completion goal. </v>
      </c>
      <c r="E83" s="192" t="str">
        <f>VLOOKUP($A83,Organization!$A$13:$E$67,5,0)&amp;""</f>
        <v>Describe any plans to undergo a SSAE 18 audit.</v>
      </c>
      <c r="F83" s="198"/>
      <c r="G83" s="184" t="str">
        <f>VLOOKUP($A83,Questions!$A$2:$X$333,21,0)&amp;""</f>
        <v>Yes</v>
      </c>
      <c r="H83" s="185"/>
      <c r="I83" s="186" t="str">
        <f>VLOOKUP($A83,Questions!$A$2:$X$333,23,0)&amp;""</f>
        <v>Standard Importance</v>
      </c>
      <c r="J83" s="185"/>
      <c r="K83" s="187" t="b">
        <v>0</v>
      </c>
      <c r="L83" s="1"/>
    </row>
    <row r="84" spans="1:12" s="177" customFormat="1" ht="120.45" x14ac:dyDescent="0.25">
      <c r="A84" s="32" t="str">
        <f>Organization!$A$25</f>
        <v>DOCU-04</v>
      </c>
      <c r="B84" s="33" t="str">
        <f>VLOOKUP($A84,Organization!$A$13:$E$67,2,0)&amp;""</f>
        <v>Do you conform with a specific industry standard security framework (e.g., NIST Cybersecurity Framework, CIS Controls, ISO 27001, etc.)?</v>
      </c>
      <c r="C84" s="186" t="str">
        <f>VLOOKUP($A84,Organization!$A$13:$E$67,3,0)&amp;""</f>
        <v>Yes</v>
      </c>
      <c r="D84" s="63" t="str">
        <f>IF(LEFT(VLOOKUP($A84,Organization!$A$13:$E$67,5,0),21)='Auto Responses'!$A$32,'Auto Responses'!$A$33,VLOOKUP($A84,Organization!$A$13:$E$67,4,0))&amp;""</f>
        <v>Aligned with the NIST Cybersecurity Framework (CSF 2.0) and NIST SP 800-171.</v>
      </c>
      <c r="E84" s="192" t="str">
        <f>VLOOKUP($A84,Organization!$A$13:$E$67,5,0)&amp;""</f>
        <v>Provide documentation on how your organization conforms to your chosen framework and indicate current certification levels, where appropriate.</v>
      </c>
      <c r="F84" s="198"/>
      <c r="G84" s="184" t="str">
        <f>VLOOKUP($A84,Questions!$A$2:$X$333,21,0)&amp;""</f>
        <v>Yes</v>
      </c>
      <c r="H84" s="185"/>
      <c r="I84" s="186" t="str">
        <f>VLOOKUP($A84,Questions!$A$2:$X$333,23,0)&amp;""</f>
        <v>Standard Importance</v>
      </c>
      <c r="J84" s="185"/>
      <c r="K84" s="187" t="b">
        <v>0</v>
      </c>
      <c r="L84" s="1"/>
    </row>
    <row r="85" spans="1:12" s="177" customFormat="1" ht="135.5" x14ac:dyDescent="0.25">
      <c r="A85" s="32" t="str">
        <f>Organization!$A$26</f>
        <v>DOCU-05</v>
      </c>
      <c r="B85" s="33" t="str">
        <f>VLOOKUP($A85,Organization!$A$13:$E$67,2,0)&amp;""</f>
        <v>Can you provide overall system and/or application architecture diagrams, including a full description of the data flow for all components of the system?</v>
      </c>
      <c r="C85" s="186" t="str">
        <f>VLOOKUP($A85,Organization!$A$13:$E$67,3,0)&amp;""</f>
        <v>No</v>
      </c>
      <c r="D85" s="63" t="str">
        <f>IF(LEFT(VLOOKUP($A85,Organization!$A$13:$E$67,5,0),21)='Auto Responses'!$A$32,'Auto Responses'!$A$33,VLOOKUP($A85,Organization!$A$13:$E$67,4,0))&amp;""</f>
        <v>Limited structural models and diagrams are available with an NDA in place; we do not release data structure, code, programming logic, or other proprietary data.</v>
      </c>
      <c r="E85" s="192" t="str">
        <f>VLOOKUP($A85,Organization!$A$13:$E$67,5,0)&amp;""</f>
        <v>Provide a detailed summary of overall system and/or application architecture.</v>
      </c>
      <c r="F85" s="198"/>
      <c r="G85" s="184" t="str">
        <f>VLOOKUP($A85,Questions!$A$2:$X$333,21,0)&amp;""</f>
        <v>Yes</v>
      </c>
      <c r="H85" s="185"/>
      <c r="I85" s="186" t="str">
        <f>VLOOKUP($A85,Questions!$A$2:$X$333,23,0)&amp;""</f>
        <v>Standard Importance</v>
      </c>
      <c r="J85" s="185"/>
      <c r="K85" s="187" t="b">
        <v>0</v>
      </c>
      <c r="L85" s="1"/>
    </row>
    <row r="86" spans="1:12" s="177" customFormat="1" ht="75.3" x14ac:dyDescent="0.25">
      <c r="A86" s="32" t="str">
        <f>Organization!$A$27</f>
        <v>DOCU-06</v>
      </c>
      <c r="B86" s="33" t="str">
        <f>VLOOKUP($A86,Organization!$A$13:$E$67,2,0)&amp;""</f>
        <v>Does your organization have a data privacy policy?</v>
      </c>
      <c r="C86" s="186" t="str">
        <f>VLOOKUP($A86,Organization!$A$13:$E$67,3,0)&amp;""</f>
        <v>Yes</v>
      </c>
      <c r="D86" s="63" t="str">
        <f>IF(LEFT(VLOOKUP($A86,Organization!$A$13:$E$67,5,0),21)='Auto Responses'!$A$32,'Auto Responses'!$A$33,VLOOKUP($A86,Organization!$A$13:$E$67,4,0))&amp;""</f>
        <v>Privacy Policy is publicly available at https://testgenius.com/privacy-policy.html.</v>
      </c>
      <c r="E86" s="192" t="str">
        <f>VLOOKUP($A86,Organization!$A$13:$E$67,5,0)&amp;""</f>
        <v>Provide your data privacy document (or a valid link to it) upon submission.</v>
      </c>
      <c r="F86" s="198"/>
      <c r="G86" s="184" t="str">
        <f>VLOOKUP($A86,Questions!$A$2:$X$333,21,0)&amp;""</f>
        <v>Yes</v>
      </c>
      <c r="H86" s="185"/>
      <c r="I86" s="186" t="str">
        <f>VLOOKUP($A86,Questions!$A$2:$X$333,23,0)&amp;""</f>
        <v>Standard Importance</v>
      </c>
      <c r="J86" s="185"/>
      <c r="K86" s="187" t="b">
        <v>0</v>
      </c>
      <c r="L86" s="1"/>
    </row>
    <row r="87" spans="1:12" s="177" customFormat="1" ht="225.85" x14ac:dyDescent="0.25">
      <c r="A87" s="32" t="str">
        <f>Organization!$A$28</f>
        <v>DOCU-07</v>
      </c>
      <c r="B87" s="33" t="str">
        <f>VLOOKUP($A87,Organization!$A$13:$E$67,2,0)&amp;""</f>
        <v>Do you have a documented, and currently implemented, employee onboarding and offboarding policy?</v>
      </c>
      <c r="C87" s="186" t="str">
        <f>VLOOKUP($A87,Organization!$A$13:$E$67,3,0)&amp;""</f>
        <v>Yes</v>
      </c>
      <c r="D87" s="63" t="str">
        <f>IF(LEFT(VLOOKUP($A87,Organization!$A$13:$E$67,5,0),21)='Auto Responses'!$A$32,'Auto Responses'!$A$33,VLOOKUP($A87,Organization!$A$13:$E$67,4,0))&amp;""</f>
        <v>Documented Human Resource Security and Access Control policies govern onboarding and offboarding, including prompt revocation of physical and logical access and return of company equipment, and these procedures are implemented. See Trust Site: https://community.testgenius.com/trustsite</v>
      </c>
      <c r="E87" s="192" t="str">
        <f>VLOOKUP($A87,Organization!$A$13:$E$67,5,0)&amp;""</f>
        <v>Provide a reference to your employee onboarding and offboarding policy and supporting documentation or submit it along with this fully populated HECVAT.</v>
      </c>
      <c r="F87" s="198"/>
      <c r="G87" s="184" t="str">
        <f>VLOOKUP($A87,Questions!$A$2:$X$333,21,0)&amp;""</f>
        <v>Yes</v>
      </c>
      <c r="H87" s="185"/>
      <c r="I87" s="186" t="str">
        <f>VLOOKUP($A87,Questions!$A$2:$X$333,23,0)&amp;""</f>
        <v>Standard Importance</v>
      </c>
      <c r="J87" s="185"/>
      <c r="K87" s="187" t="b">
        <v>0</v>
      </c>
      <c r="L87" s="1"/>
    </row>
    <row r="88" spans="1:12" s="1" customFormat="1" ht="17.05" x14ac:dyDescent="0.2">
      <c r="A88" s="28" t="str">
        <f>VLOOKUP(LEFT($A89,4),'Auto Responses'!$N$4:$O$38,2,0)&amp;""</f>
        <v xml:space="preserve"> Assessment of Third Parties</v>
      </c>
      <c r="B88" s="38"/>
      <c r="C88" s="39"/>
      <c r="D88" s="39"/>
      <c r="E88" s="191"/>
      <c r="F88" s="179" t="s">
        <v>627</v>
      </c>
      <c r="G88" s="188" t="s">
        <v>622</v>
      </c>
      <c r="H88" s="188" t="s">
        <v>623</v>
      </c>
      <c r="I88" s="188" t="s">
        <v>624</v>
      </c>
      <c r="J88" s="188" t="s">
        <v>625</v>
      </c>
      <c r="K88" s="188" t="s">
        <v>626</v>
      </c>
    </row>
    <row r="89" spans="1:12" s="177" customFormat="1" ht="165.6" x14ac:dyDescent="0.25">
      <c r="A89" s="32" t="str">
        <f>Organization!$A$30</f>
        <v>THRD-01</v>
      </c>
      <c r="B89" s="33" t="str">
        <f>VLOOKUP($A89,Organization!$A$13:$E$67,2,0)&amp;""</f>
        <v>Do you perform security assessments of third-party companies with which you share data (e.g., hosting providers, cloud services, PaaS, IaaS, SaaS)?*</v>
      </c>
      <c r="C89" s="186" t="str">
        <f>VLOOKUP($A89,Organization!$A$13:$E$67,3,0)&amp;""</f>
        <v>Yes</v>
      </c>
      <c r="D89" s="63" t="str">
        <f>IF(LEFT(VLOOKUP($A89,Organization!$A$13:$E$67,5,0),21)='Auto Responses'!$A$32,'Auto Responses'!$A$33,VLOOKUP($A89,Organization!$A$13:$E$67,4,0))&amp;""</f>
        <v>Third-party risk assessments are required before sharing Confidential data with any provider, and supplier security and service delivery are reviewed at least annually per our Third-Party Management Policy.</v>
      </c>
      <c r="E89" s="192" t="str">
        <f>VLOOKUP($A89,Organization!$A$13:$E$67,5,0)&amp;""</f>
        <v>Provide a summary of your practices that assures that the third party will be subject to the appropriate standards regarding security, service recoverability, and confidentiality.</v>
      </c>
      <c r="F89" s="198"/>
      <c r="G89" s="184" t="str">
        <f>VLOOKUP($A89,Questions!$A$2:$X$333,21,0)&amp;""</f>
        <v>Yes</v>
      </c>
      <c r="H89" s="185"/>
      <c r="I89" s="186" t="str">
        <f>VLOOKUP($A89,Questions!$A$2:$X$333,23,0)&amp;""</f>
        <v>Critical Importance</v>
      </c>
      <c r="J89" s="185"/>
      <c r="K89" s="187" t="b">
        <v>0</v>
      </c>
      <c r="L89" s="1"/>
    </row>
    <row r="90" spans="1:12" s="177" customFormat="1" ht="331.2" x14ac:dyDescent="0.25">
      <c r="A90" s="32" t="str">
        <f>Organization!$A$31</f>
        <v>THRD-02</v>
      </c>
      <c r="B90" s="33" t="str">
        <f>VLOOKUP($A90,Organization!$A$13:$E$67,2,0)&amp;""</f>
        <v>Do you have contractual language in place with third parties governing access to institutional data?*</v>
      </c>
      <c r="C90" s="186" t="str">
        <f>VLOOKUP($A90,Organization!$A$13:$E$67,3,0)&amp;""</f>
        <v>Yes</v>
      </c>
      <c r="D90" s="63" t="str">
        <f>IF(LEFT(VLOOKUP($A90,Organization!$A$13:$E$67,5,0),21)='Auto Responses'!$A$32,'Auto Responses'!$A$33,VLOOKUP($A90,Organization!$A$13:$E$67,4,0))&amp;""</f>
        <v>Customer data is shared with third parties for hosting purposes, specifically with Google Cloud Platform.Written agreements with service providers that may access Confidential or customer data establish information security requirements and include the provider’s acknowledgment of confidentiality responsibilities. Contracts are executed before any sharing or processing of Confidential data.</v>
      </c>
      <c r="E90" s="192" t="str">
        <f>VLOOKUP($A90,Organization!$A$13:$E$67,5,0)&amp;""</f>
        <v>List each third party and why institutional data is shared with them. Format example: [Third Party Name] - Reason</v>
      </c>
      <c r="F90" s="198"/>
      <c r="G90" s="184" t="str">
        <f>VLOOKUP($A90,Questions!$A$2:$X$333,21,0)&amp;""</f>
        <v>Yes</v>
      </c>
      <c r="H90" s="185"/>
      <c r="I90" s="186" t="str">
        <f>VLOOKUP($A90,Questions!$A$2:$X$333,23,0)&amp;""</f>
        <v>Critical Importance</v>
      </c>
      <c r="J90" s="185"/>
      <c r="K90" s="187" t="b">
        <v>0</v>
      </c>
      <c r="L90" s="1"/>
    </row>
    <row r="91" spans="1:12" s="177" customFormat="1" ht="165.6" x14ac:dyDescent="0.25">
      <c r="A91" s="32" t="str">
        <f>Organization!$A$32</f>
        <v>THRD-03</v>
      </c>
      <c r="B91" s="33" t="str">
        <f>VLOOKUP($A91,Organization!$A$13:$E$67,2,0)&amp;""</f>
        <v>Do the contracts in place with these third parties address liability in the event of a data breach?*</v>
      </c>
      <c r="C91" s="186" t="str">
        <f>VLOOKUP($A91,Organization!$A$13:$E$67,3,0)&amp;""</f>
        <v>Yes</v>
      </c>
      <c r="D91" s="63" t="str">
        <f>IF(LEFT(VLOOKUP($A91,Organization!$A$13:$E$67,5,0),21)='Auto Responses'!$A$32,'Auto Responses'!$A$33,VLOOKUP($A91,Organization!$A$13:$E$67,4,0))&amp;""</f>
        <v>Contracts require compliance with cybersecurity and confidentiality requirements, including information protection controls, and service providers are liable for protecting sensitive data.</v>
      </c>
      <c r="E91" s="192" t="str">
        <f>VLOOKUP($A91,Organization!$A$13:$E$67,5,0)&amp;""</f>
        <v/>
      </c>
      <c r="F91" s="198"/>
      <c r="G91" s="184" t="str">
        <f>VLOOKUP($A91,Questions!$A$2:$X$333,21,0)&amp;""</f>
        <v>Yes</v>
      </c>
      <c r="H91" s="185"/>
      <c r="I91" s="186" t="str">
        <f>VLOOKUP($A91,Questions!$A$2:$X$333,23,0)&amp;""</f>
        <v>Critical Importance</v>
      </c>
      <c r="J91" s="185"/>
      <c r="K91" s="187" t="b">
        <v>0</v>
      </c>
      <c r="L91" s="1"/>
    </row>
    <row r="92" spans="1:12" s="177" customFormat="1" ht="225.85" x14ac:dyDescent="0.25">
      <c r="A92" s="32" t="str">
        <f>Organization!$A$33</f>
        <v>THRD-04</v>
      </c>
      <c r="B92" s="33" t="str">
        <f>VLOOKUP($A92,Organization!$A$13:$E$67,2,0)&amp;""</f>
        <v>Do you have an implemented third-party management strategy?*</v>
      </c>
      <c r="C92" s="186" t="str">
        <f>VLOOKUP($A92,Organization!$A$13:$E$67,3,0)&amp;""</f>
        <v>Yes</v>
      </c>
      <c r="D92" s="63" t="str">
        <f>IF(LEFT(VLOOKUP($A92,Organization!$A$13:$E$67,5,0),21)='Auto Responses'!$A$32,'Auto Responses'!$A$33,VLOOKUP($A92,Organization!$A$13:$E$67,4,0))&amp;""</f>
        <v>A formal Third-Party Management Policy governs vendor due diligence and third‑party risk assessments before any data sharing, requires written agreements with defined security obligations, and mandates ongoing monitoring with reviews at least annually.</v>
      </c>
      <c r="E92" s="192" t="str">
        <f>VLOOKUP($A92,Organization!$A$13:$E$67,5,0)&amp;""</f>
        <v>Provide additional information that may help analysts better understand your environment and how it relates to third-party solutions.</v>
      </c>
      <c r="F92" s="198"/>
      <c r="G92" s="184" t="str">
        <f>VLOOKUP($A92,Questions!$A$2:$X$333,21,0)&amp;""</f>
        <v>Yes</v>
      </c>
      <c r="H92" s="185"/>
      <c r="I92" s="186" t="str">
        <f>VLOOKUP($A92,Questions!$A$2:$X$333,23,0)&amp;""</f>
        <v>Critical Importance</v>
      </c>
      <c r="J92" s="185"/>
      <c r="K92" s="187" t="b">
        <v>0</v>
      </c>
      <c r="L92" s="1"/>
    </row>
    <row r="93" spans="1:12" s="177" customFormat="1" ht="286.05" x14ac:dyDescent="0.25">
      <c r="A93" s="32" t="str">
        <f>Organization!$A$34</f>
        <v>THRD-05</v>
      </c>
      <c r="B93" s="33" t="str">
        <f>VLOOKUP($A93,Organization!$A$13:$E$67,2,0)&amp;""</f>
        <v>Do you have a process and implemented procedures for managing your hardware supply chain (e.g., telecommunications equipment, export licensing, computing devices)?</v>
      </c>
      <c r="C93" s="186" t="str">
        <f>VLOOKUP($A93,Organization!$A$13:$E$67,3,0)&amp;""</f>
        <v>Yes</v>
      </c>
      <c r="D93" s="63" t="str">
        <f>IF(LEFT(VLOOKUP($A93,Organization!$A$13:$E$67,5,0),21)='Auto Responses'!$A$32,'Auto Responses'!$A$33,VLOOKUP($A93,Organization!$A$13:$E$67,4,0))&amp;""</f>
        <v>Risks associated with suppliers and the technology supply chain are assessed, and supplier agreements include requirements addressing information and communications technology and product supply chain security. Supplier service delivery is reviewed at least annually, and changes to third‑party services are managed based on risk.</v>
      </c>
      <c r="E93" s="192" t="str">
        <f>VLOOKUP($A93,Organization!$A$13:$E$67,5,0)&amp;""</f>
        <v>State what countries and/or regions this process is compliant with.</v>
      </c>
      <c r="F93" s="198"/>
      <c r="G93" s="184" t="str">
        <f>VLOOKUP($A93,Questions!$A$2:$X$333,21,0)&amp;""</f>
        <v>Yes</v>
      </c>
      <c r="H93" s="185"/>
      <c r="I93" s="186" t="str">
        <f>VLOOKUP($A93,Questions!$A$2:$X$333,23,0)&amp;""</f>
        <v>Standard Importance</v>
      </c>
      <c r="J93" s="185"/>
      <c r="K93" s="187" t="b">
        <v>0</v>
      </c>
      <c r="L93" s="1"/>
    </row>
    <row r="94" spans="1:12" s="1" customFormat="1" ht="17.05" x14ac:dyDescent="0.2">
      <c r="A94" s="28" t="str">
        <f>VLOOKUP(LEFT($A95,4),'Auto Responses'!$N$4:$O$38,2,0)&amp;""</f>
        <v xml:space="preserve"> Change Management</v>
      </c>
      <c r="B94" s="38"/>
      <c r="C94" s="39"/>
      <c r="D94" s="39"/>
      <c r="E94" s="191"/>
      <c r="F94" s="179" t="s">
        <v>627</v>
      </c>
      <c r="G94" s="188" t="s">
        <v>622</v>
      </c>
      <c r="H94" s="188" t="s">
        <v>623</v>
      </c>
      <c r="I94" s="188" t="s">
        <v>624</v>
      </c>
      <c r="J94" s="188" t="s">
        <v>625</v>
      </c>
      <c r="K94" s="188" t="s">
        <v>626</v>
      </c>
    </row>
    <row r="95" spans="1:12" s="177" customFormat="1" ht="150.55000000000001" x14ac:dyDescent="0.25">
      <c r="A95" s="32" t="str">
        <f>Organization!$A$36</f>
        <v>CHNG-01</v>
      </c>
      <c r="B95" s="33" t="str">
        <f>VLOOKUP($A95,Organization!$A$13:$E$67,2,0)&amp;""</f>
        <v>Will the institution be notified of major changes to your environment that could impact the institution's security posture?*</v>
      </c>
      <c r="C95" s="186" t="str">
        <f>VLOOKUP($A95,Organization!$A$13:$E$67,3,0)&amp;""</f>
        <v>Yes</v>
      </c>
      <c r="D95" s="63" t="str">
        <f>IF(LEFT(VLOOKUP($A95,Organization!$A$13:$E$67,5,0),21)='Auto Responses'!$A$32,'Auto Responses'!$A$33,VLOOKUP($A95,Organization!$A$13:$E$67,4,0))&amp;""</f>
        <v>Change management includes communication to external stakeholders about planned changes and expected impact in advance, with a notification created for clients prior to deployment.</v>
      </c>
      <c r="E95" s="192" t="str">
        <f>VLOOKUP($A95,Organization!$A$13:$E$67,5,0)&amp;""</f>
        <v>State how and when the institution will be notified of major changes to your environment.</v>
      </c>
      <c r="F95" s="198"/>
      <c r="G95" s="184" t="str">
        <f>VLOOKUP($A95,Questions!$A$2:$X$333,21,0)&amp;""</f>
        <v>Yes</v>
      </c>
      <c r="H95" s="185"/>
      <c r="I95" s="186" t="str">
        <f>VLOOKUP($A95,Questions!$A$2:$X$333,23,0)&amp;""</f>
        <v>Critical Importance</v>
      </c>
      <c r="J95" s="185"/>
      <c r="K95" s="187" t="b">
        <v>0</v>
      </c>
      <c r="L95" s="1"/>
    </row>
    <row r="96" spans="1:12" s="177" customFormat="1" ht="105.4" x14ac:dyDescent="0.25">
      <c r="A96" s="32" t="str">
        <f>Organization!$A$37</f>
        <v>CHNG-02</v>
      </c>
      <c r="B96" s="33" t="str">
        <f>VLOOKUP($A96,Organization!$A$13:$E$67,2,0)&amp;""</f>
        <v>Does the system support client customizations from one release to another?*</v>
      </c>
      <c r="C96" s="186" t="str">
        <f>VLOOKUP($A96,Organization!$A$13:$E$67,3,0)&amp;""</f>
        <v>No</v>
      </c>
      <c r="D96" s="63" t="str">
        <f>IF(LEFT(VLOOKUP($A96,Organization!$A$13:$E$67,5,0),21)='Auto Responses'!$A$32,'Auto Responses'!$A$33,VLOOKUP($A96,Organization!$A$13:$E$67,4,0))&amp;""</f>
        <v>We do not allow modifications to our software; updates are centrally applied to our web-based application by Biddle employees.</v>
      </c>
      <c r="E96" s="192" t="str">
        <f>VLOOKUP($A96,Organization!$A$13:$E$67,5,0)&amp;""</f>
        <v>Clarify the lack of support strategy for client customizations from one release to another.</v>
      </c>
      <c r="F96" s="198"/>
      <c r="G96" s="184" t="str">
        <f>VLOOKUP($A96,Questions!$A$2:$X$333,21,0)&amp;""</f>
        <v>Yes</v>
      </c>
      <c r="H96" s="185"/>
      <c r="I96" s="186" t="str">
        <f>VLOOKUP($A96,Questions!$A$2:$X$333,23,0)&amp;""</f>
        <v>Critical Importance</v>
      </c>
      <c r="J96" s="185"/>
      <c r="K96" s="187" t="b">
        <v>0</v>
      </c>
      <c r="L96" s="1"/>
    </row>
    <row r="97" spans="1:12" s="177" customFormat="1" ht="225.85" x14ac:dyDescent="0.25">
      <c r="A97" s="32" t="str">
        <f>Organization!$A$38</f>
        <v>CHNG-03</v>
      </c>
      <c r="B97" s="33" t="str">
        <f>VLOOKUP($A97,Organization!$A$13:$E$67,2,0)&amp;""</f>
        <v>Do you have an implemented system configuration management process (e.g.,secure "gold" images, etc.)?*</v>
      </c>
      <c r="C97" s="186" t="str">
        <f>VLOOKUP($A97,Organization!$A$13:$E$67,3,0)&amp;""</f>
        <v>Yes</v>
      </c>
      <c r="D97" s="63" t="str">
        <f>IF(LEFT(VLOOKUP($A97,Organization!$A$13:$E$67,5,0),21)='Auto Responses'!$A$32,'Auto Responses'!$A$33,VLOOKUP($A97,Organization!$A$13:$E$67,4,0))&amp;""</f>
        <v>Baseline configurations are established and maintained with security configuration settings enforced per CIS Benchmarks/NIST Guidelines. Changes are tracked, reviewed/approved, and logged, and container images are created only from authorized base images.</v>
      </c>
      <c r="E97" s="192" t="str">
        <f>VLOOKUP($A97,Organization!$A$13:$E$67,5,0)&amp;""</f>
        <v>Summarize your implemented system configuration management precess.</v>
      </c>
      <c r="F97" s="198"/>
      <c r="G97" s="184" t="str">
        <f>VLOOKUP($A97,Questions!$A$2:$X$333,21,0)&amp;""</f>
        <v>Yes</v>
      </c>
      <c r="H97" s="185"/>
      <c r="I97" s="186" t="str">
        <f>VLOOKUP($A97,Questions!$A$2:$X$333,23,0)&amp;""</f>
        <v>Critical Importance</v>
      </c>
      <c r="J97" s="185"/>
      <c r="K97" s="187" t="b">
        <v>0</v>
      </c>
      <c r="L97" s="1"/>
    </row>
    <row r="98" spans="1:12" s="177" customFormat="1" ht="165.6" x14ac:dyDescent="0.25">
      <c r="A98" s="32" t="str">
        <f>Organization!$A$39</f>
        <v>CHNG-04</v>
      </c>
      <c r="B98" s="33" t="str">
        <f>VLOOKUP($A98,Organization!$A$13:$E$67,2,0)&amp;""</f>
        <v>Do you have a documented change management process?</v>
      </c>
      <c r="C98" s="186" t="str">
        <f>VLOOKUP($A98,Organization!$A$13:$E$67,3,0)&amp;""</f>
        <v>Yes</v>
      </c>
      <c r="D98" s="63" t="str">
        <f>IF(LEFT(VLOOKUP($A98,Organization!$A$13:$E$67,5,0),21)='Auto Responses'!$A$32,'Auto Responses'!$A$33,VLOOKUP($A98,Organization!$A$13:$E$67,4,0))&amp;""</f>
        <v>A documented change management process is defined in the Operations Security Policy, requiring that significant changes be documented, tested, reviewed, and formally authorized prior to production deployment.</v>
      </c>
      <c r="E98" s="192" t="str">
        <f>VLOOKUP($A98,Organization!$A$13:$E$67,5,0)&amp;""</f>
        <v>Summarize your current change management process.</v>
      </c>
      <c r="F98" s="198"/>
      <c r="G98" s="184" t="str">
        <f>VLOOKUP($A98,Questions!$A$2:$X$333,21,0)&amp;""</f>
        <v>Yes</v>
      </c>
      <c r="H98" s="185"/>
      <c r="I98" s="186" t="str">
        <f>VLOOKUP($A98,Questions!$A$2:$X$333,23,0)&amp;""</f>
        <v>Standard Importance</v>
      </c>
      <c r="J98" s="185"/>
      <c r="K98" s="187" t="b">
        <v>0</v>
      </c>
      <c r="L98" s="1"/>
    </row>
    <row r="99" spans="1:12" s="177" customFormat="1" ht="286.05" x14ac:dyDescent="0.25">
      <c r="A99" s="32" t="str">
        <f>Organization!$A$40</f>
        <v>CHNG-05</v>
      </c>
      <c r="B99" s="33" t="str">
        <f>VLOOKUP($A99,Organization!$A$13:$E$67,2,0)&amp;""</f>
        <v>Does your change management process minimally include authorization, impact analysis, testing, and validation before moving changes to production?</v>
      </c>
      <c r="C99" s="186" t="str">
        <f>VLOOKUP($A99,Organization!$A$13:$E$67,3,0)&amp;""</f>
        <v>Yes</v>
      </c>
      <c r="D99" s="63" t="str">
        <f>IF(LEFT(VLOOKUP($A99,Organization!$A$13:$E$67,5,0),21)='Auto Responses'!$A$32,'Auto Responses'!$A$33,VLOOKUP($A99,Organization!$A$13:$E$67,4,0))&amp;""</f>
        <v>The documented process requires planning and impact assessment, formal authorization, thorough testing in segregated environments, and meeting acceptance/quality standards before production deployment.</v>
      </c>
      <c r="E99" s="192" t="str">
        <f>VLOOKUP($A99,Organization!$A$13:$E$67,5,0)&amp;""</f>
        <v>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v>
      </c>
      <c r="F99" s="198"/>
      <c r="G99" s="184" t="str">
        <f>VLOOKUP($A99,Questions!$A$2:$X$333,21,0)&amp;""</f>
        <v>Yes</v>
      </c>
      <c r="H99" s="185"/>
      <c r="I99" s="186" t="str">
        <f>VLOOKUP($A99,Questions!$A$2:$X$333,23,0)&amp;""</f>
        <v>Standard Importance</v>
      </c>
      <c r="J99" s="185"/>
      <c r="K99" s="187" t="b">
        <v>0</v>
      </c>
      <c r="L99" s="1"/>
    </row>
    <row r="100" spans="1:12" s="177" customFormat="1" ht="195.75" x14ac:dyDescent="0.25">
      <c r="A100" s="32" t="str">
        <f>Organization!$A$41</f>
        <v>CHNG-06</v>
      </c>
      <c r="B100" s="33" t="str">
        <f>VLOOKUP($A100,Organization!$A$13:$E$67,2,0)&amp;""</f>
        <v>Does your change management process verify that all required third-party libraries and dependencies are still supported with each major change?</v>
      </c>
      <c r="C100" s="186" t="str">
        <f>VLOOKUP($A100,Organization!$A$13:$E$67,3,0)&amp;""</f>
        <v>Yes</v>
      </c>
      <c r="D100" s="63" t="str">
        <f>IF(LEFT(VLOOKUP($A100,Organization!$A$13:$E$67,5,0),21)='Auto Responses'!$A$32,'Auto Responses'!$A$33,VLOOKUP($A100,Organization!$A$13:$E$67,4,0))&amp;""</f>
        <v>Major releases include dependency scanning in CI/CD and vulnerability testing after major changes, with impact assessments that consider system dependencies. A bill of materials for third‑party components is maintained.</v>
      </c>
      <c r="E100" s="192" t="str">
        <f>VLOOKUP($A100,Organization!$A$13:$E$67,5,0)&amp;""</f>
        <v>Please describe your program to track these dependancies.</v>
      </c>
      <c r="F100" s="198"/>
      <c r="G100" s="184" t="str">
        <f>VLOOKUP($A100,Questions!$A$2:$X$333,21,0)&amp;""</f>
        <v>Yes</v>
      </c>
      <c r="H100" s="185"/>
      <c r="I100" s="186" t="str">
        <f>VLOOKUP($A100,Questions!$A$2:$X$333,23,0)&amp;""</f>
        <v>Standard Importance</v>
      </c>
      <c r="J100" s="185"/>
      <c r="K100" s="187" t="b">
        <v>0</v>
      </c>
      <c r="L100" s="1"/>
    </row>
    <row r="101" spans="1:12" s="177" customFormat="1" ht="240.9" x14ac:dyDescent="0.25">
      <c r="A101" s="32" t="str">
        <f>Organization!$A$42</f>
        <v>CHNG-07</v>
      </c>
      <c r="B101" s="33" t="str">
        <f>VLOOKUP($A101,Organization!$A$13:$E$67,2,0)&amp;""</f>
        <v>Do you have policy and procedure, currently implemented, managing how critical patches are applied to all systems and applications?</v>
      </c>
      <c r="C101" s="186" t="str">
        <f>VLOOKUP($A101,Organization!$A$13:$E$67,3,0)&amp;""</f>
        <v>Yes</v>
      </c>
      <c r="D101" s="63" t="str">
        <f>IF(LEFT(VLOOKUP($A101,Organization!$A$13:$E$67,5,0),21)='Auto Responses'!$A$32,'Auto Responses'!$A$33,VLOOKUP($A101,Organization!$A$13:$E$67,4,0))&amp;""</f>
        <v>A formal patch management process that includes testing, criticality-based evaluation, and timely installation of patches. Critical security patches are installed within 48 hours, and non-critical patches within 14 to 30 days. We also have a change control process for patching and configuration changes.</v>
      </c>
      <c r="E101" s="192" t="str">
        <f>VLOOKUP($A101,Organization!$A$13:$E$67,5,0)&amp;""</f>
        <v>Summarize the policy and procedure(s) managing how critical patches are applied to systems and applications.</v>
      </c>
      <c r="F101" s="198"/>
      <c r="G101" s="184" t="str">
        <f>VLOOKUP($A101,Questions!$A$2:$X$333,21,0)&amp;""</f>
        <v>Yes</v>
      </c>
      <c r="H101" s="185"/>
      <c r="I101" s="186" t="str">
        <f>VLOOKUP($A101,Questions!$A$2:$X$333,23,0)&amp;""</f>
        <v>Standard Importance</v>
      </c>
      <c r="J101" s="185"/>
      <c r="K101" s="187" t="b">
        <v>0</v>
      </c>
      <c r="L101" s="1"/>
    </row>
    <row r="102" spans="1:12" s="177" customFormat="1" ht="165.6" x14ac:dyDescent="0.25">
      <c r="A102" s="32" t="str">
        <f>Organization!$A$43</f>
        <v>CHNG-08</v>
      </c>
      <c r="B102" s="33" t="str">
        <f>VLOOKUP($A102,Organization!$A$13:$E$67,2,0)&amp;""</f>
        <v>Have you implemented policies and procedures that guide how security risks are mitigated until patches can be applied?</v>
      </c>
      <c r="C102" s="186" t="str">
        <f>VLOOKUP($A102,Organization!$A$13:$E$67,3,0)&amp;""</f>
        <v>Yes</v>
      </c>
      <c r="D102" s="63" t="str">
        <f>IF(LEFT(VLOOKUP($A102,Organization!$A$13:$E$67,5,0),21)='Auto Responses'!$A$32,'Auto Responses'!$A$33,VLOOKUP($A102,Organization!$A$13:$E$67,4,0))&amp;""</f>
        <v>A formal vulnerability and patch management process defines remediation timeframes and requires documented risk treatment plans when remediation must be deferred; exceptions require CISO approval.</v>
      </c>
      <c r="E102" s="192" t="str">
        <f>VLOOKUP($A102,Organization!$A$13:$E$67,5,0)&amp;""</f>
        <v>Summarize the policy and procedure(s) guiding risk mitigation practices before critical patches can be applied.</v>
      </c>
      <c r="F102" s="198"/>
      <c r="G102" s="184" t="str">
        <f>VLOOKUP($A102,Questions!$A$2:$X$333,21,0)&amp;""</f>
        <v>Yes</v>
      </c>
      <c r="H102" s="185"/>
      <c r="I102" s="186" t="str">
        <f>VLOOKUP($A102,Questions!$A$2:$X$333,23,0)&amp;""</f>
        <v>Standard Importance</v>
      </c>
      <c r="J102" s="185"/>
      <c r="K102" s="187" t="b">
        <v>0</v>
      </c>
      <c r="L102" s="1"/>
    </row>
    <row r="103" spans="1:12" s="177" customFormat="1" ht="120.45" x14ac:dyDescent="0.25">
      <c r="A103" s="32" t="str">
        <f>Organization!$A$44</f>
        <v>CHNG-09</v>
      </c>
      <c r="B103" s="33" t="str">
        <f>VLOOKUP($A103,Organization!$A$13:$E$67,2,0)&amp;""</f>
        <v>Do clients have the option to not participate in or postpone an upgrade to a new release?</v>
      </c>
      <c r="C103" s="186" t="str">
        <f>VLOOKUP($A103,Organization!$A$13:$E$67,3,0)&amp;""</f>
        <v>No</v>
      </c>
      <c r="D103" s="63" t="str">
        <f>IF(LEFT(VLOOKUP($A103,Organization!$A$13:$E$67,5,0),21)='Auto Responses'!$A$32,'Auto Responses'!$A$33,VLOOKUP($A103,Organization!$A$13:$E$67,4,0))&amp;""</f>
        <v>Updates are applied centrally by Biddle after business hours, and clients automatically load the new version on their next access; no client interaction is required.</v>
      </c>
      <c r="E103" s="192" t="str">
        <f>VLOOKUP($A103,Organization!$A$13:$E$67,5,0)&amp;""</f>
        <v>Summarize why clients do not have alternative release options.</v>
      </c>
      <c r="F103" s="198"/>
      <c r="G103" s="184" t="str">
        <f>VLOOKUP($A103,Questions!$A$2:$X$333,21,0)&amp;""</f>
        <v>Yes</v>
      </c>
      <c r="H103" s="185"/>
      <c r="I103" s="186" t="str">
        <f>VLOOKUP($A103,Questions!$A$2:$X$333,23,0)&amp;""</f>
        <v>Minor Importance</v>
      </c>
      <c r="J103" s="185"/>
      <c r="K103" s="187" t="b">
        <v>0</v>
      </c>
      <c r="L103" s="1"/>
    </row>
    <row r="104" spans="1:12" s="177" customFormat="1" ht="165.6" x14ac:dyDescent="0.25">
      <c r="A104" s="32" t="str">
        <f>Organization!$A$45</f>
        <v>CHNG-10</v>
      </c>
      <c r="B104" s="33" t="str">
        <f>VLOOKUP($A104,Organization!$A$13:$E$67,2,0)&amp;""</f>
        <v>Do you have a fully implemented solution support strategy that defines how many concurrent versions you support?</v>
      </c>
      <c r="C104" s="186" t="str">
        <f>VLOOKUP($A104,Organization!$A$13:$E$67,3,0)&amp;""</f>
        <v>Yes</v>
      </c>
      <c r="D104" s="63" t="str">
        <f>IF(LEFT(VLOOKUP($A104,Organization!$A$13:$E$67,5,0),21)='Auto Responses'!$A$32,'Auto Responses'!$A$33,VLOOKUP($A104,Organization!$A$13:$E$67,4,0))&amp;""</f>
        <v>Centrally managed, browser-based SaaS with updates applied by Biddle; clients automatically load the latest production release with no client-side application to maintain, so support covers the current version.</v>
      </c>
      <c r="E104" s="192" t="str">
        <f>VLOOKUP($A104,Organization!$A$13:$E$67,5,0)&amp;""</f>
        <v>Describe or provide a reference to your solution support strategy in regard to maintaining software currency (i.e., how many concurrent versions are you willing to run and support?).</v>
      </c>
      <c r="F104" s="198"/>
      <c r="G104" s="184" t="str">
        <f>VLOOKUP($A104,Questions!$A$2:$X$333,21,0)&amp;""</f>
        <v>Yes</v>
      </c>
      <c r="H104" s="185"/>
      <c r="I104" s="186" t="str">
        <f>VLOOKUP($A104,Questions!$A$2:$X$333,23,0)&amp;""</f>
        <v>Minor Importance</v>
      </c>
      <c r="J104" s="185"/>
      <c r="K104" s="187" t="b">
        <v>0</v>
      </c>
      <c r="L104" s="1"/>
    </row>
    <row r="105" spans="1:12" s="177" customFormat="1" ht="120.45" x14ac:dyDescent="0.25">
      <c r="A105" s="32" t="str">
        <f>Organization!$A$46</f>
        <v>CHNG-11</v>
      </c>
      <c r="B105" s="33" t="str">
        <f>VLOOKUP($A105,Organization!$A$13:$E$67,2,0)&amp;""</f>
        <v>Do you have a release schedule for product updates?</v>
      </c>
      <c r="C105" s="186" t="str">
        <f>VLOOKUP($A105,Organization!$A$13:$E$67,3,0)&amp;""</f>
        <v>Yes</v>
      </c>
      <c r="D105" s="63" t="str">
        <f>IF(LEFT(VLOOKUP($A105,Organization!$A$13:$E$67,5,0),21)='Auto Responses'!$A$32,'Auto Responses'!$A$33,VLOOKUP($A105,Organization!$A$13:$E$67,4,0))&amp;""</f>
        <v>Software updates are released weekly and applied automatically after business hours, following a planned deployment schedule with client notifications.</v>
      </c>
      <c r="E105" s="192" t="str">
        <f>VLOOKUP($A105,Organization!$A$13:$E$67,5,0)&amp;""</f>
        <v>Provide a reference to this solution's release schedule.</v>
      </c>
      <c r="F105" s="198"/>
      <c r="G105" s="184" t="str">
        <f>VLOOKUP($A105,Questions!$A$2:$X$333,21,0)&amp;""</f>
        <v>Yes</v>
      </c>
      <c r="H105" s="185"/>
      <c r="I105" s="186" t="str">
        <f>VLOOKUP($A105,Questions!$A$2:$X$333,23,0)&amp;""</f>
        <v>Minor Importance</v>
      </c>
      <c r="J105" s="185"/>
      <c r="K105" s="187" t="b">
        <v>0</v>
      </c>
      <c r="L105" s="1"/>
    </row>
    <row r="106" spans="1:12" s="177" customFormat="1" ht="165.6" x14ac:dyDescent="0.25">
      <c r="A106" s="32" t="str">
        <f>Organization!$A$47</f>
        <v>CHNG-12</v>
      </c>
      <c r="B106" s="33" t="str">
        <f>VLOOKUP($A106,Organization!$A$13:$E$67,2,0)&amp;""</f>
        <v>Do you have a technology roadmap, for at least the next two years, for enhancements and bug fixes for the solution being assessed?</v>
      </c>
      <c r="C106" s="186" t="str">
        <f>VLOOKUP($A106,Organization!$A$13:$E$67,3,0)&amp;""</f>
        <v>Yes</v>
      </c>
      <c r="D106" s="63" t="str">
        <f>IF(LEFT(VLOOKUP($A106,Organization!$A$13:$E$67,5,0),21)='Auto Responses'!$A$32,'Auto Responses'!$A$33,VLOOKUP($A106,Organization!$A$13:$E$67,4,0))&amp;""</f>
        <v>A multi‑year product roadmap (2–3 years) guides upcoming enhancements—e.g., video interviewing and AI‑assisted content creation—and we maintain a current accessibility roadmap with delivery timelines.</v>
      </c>
      <c r="E106" s="192" t="str">
        <f>VLOOKUP($A106,Organization!$A$13:$E$67,5,0)&amp;""</f>
        <v>Provide a reference to your technology roadmap.</v>
      </c>
      <c r="F106" s="198"/>
      <c r="G106" s="184" t="str">
        <f>VLOOKUP($A106,Questions!$A$2:$X$333,21,0)&amp;""</f>
        <v>Yes</v>
      </c>
      <c r="H106" s="185"/>
      <c r="I106" s="186" t="str">
        <f>VLOOKUP($A106,Questions!$A$2:$X$333,23,0)&amp;""</f>
        <v>Minor Importance</v>
      </c>
      <c r="J106" s="185"/>
      <c r="K106" s="187" t="b">
        <v>0</v>
      </c>
      <c r="L106" s="1"/>
    </row>
    <row r="107" spans="1:12" s="177" customFormat="1" ht="120.45" x14ac:dyDescent="0.25">
      <c r="A107" s="32" t="str">
        <f>Organization!$A$48</f>
        <v>CHNG-13</v>
      </c>
      <c r="B107" s="33" t="str">
        <f>VLOOKUP($A107,Organization!$A$13:$E$67,2,0)&amp;""</f>
        <v>Can solution updates be completed without institutional involvement (i.e., technically or organizationally)?</v>
      </c>
      <c r="C107" s="186" t="str">
        <f>VLOOKUP($A107,Organization!$A$13:$E$67,3,0)&amp;""</f>
        <v>Yes</v>
      </c>
      <c r="D107" s="63" t="str">
        <f>IF(LEFT(VLOOKUP($A107,Organization!$A$13:$E$67,5,0),21)='Auto Responses'!$A$32,'Auto Responses'!$A$33,VLOOKUP($A107,Organization!$A$13:$E$67,4,0))&amp;""</f>
        <v>Updates are applied by Biddle employees after business hours. Clients automatically load the new version when they next access the site; no client interaction is needed.</v>
      </c>
      <c r="E107" s="192" t="str">
        <f>VLOOKUP($A107,Organization!$A$13:$E$67,5,0)&amp;""</f>
        <v/>
      </c>
      <c r="F107" s="198"/>
      <c r="G107" s="184" t="str">
        <f>VLOOKUP($A107,Questions!$A$2:$X$333,21,0)&amp;""</f>
        <v>Yes</v>
      </c>
      <c r="H107" s="185"/>
      <c r="I107" s="186" t="str">
        <f>VLOOKUP($A107,Questions!$A$2:$X$333,23,0)&amp;""</f>
        <v>Minor Importance</v>
      </c>
      <c r="J107" s="185"/>
      <c r="K107" s="187" t="b">
        <v>0</v>
      </c>
      <c r="L107" s="1"/>
    </row>
    <row r="108" spans="1:12" s="177" customFormat="1" ht="240.9" x14ac:dyDescent="0.25">
      <c r="A108" s="32" t="str">
        <f>Organization!$A$49</f>
        <v>CHNG-14</v>
      </c>
      <c r="B108" s="33" t="str">
        <f>VLOOKUP($A108,Organization!$A$13:$E$67,2,0)&amp;""</f>
        <v>Are upgrades or system changes installed during off-peak hours or in a manner that does not impact the customer?</v>
      </c>
      <c r="C108" s="186" t="str">
        <f>VLOOKUP($A108,Organization!$A$13:$E$67,3,0)&amp;""</f>
        <v>Yes</v>
      </c>
      <c r="D108" s="63" t="str">
        <f>IF(LEFT(VLOOKUP($A108,Organization!$A$13:$E$67,5,0),21)='Auto Responses'!$A$32,'Auto Responses'!$A$33,VLOOKUP($A108,Organization!$A$13:$E$67,4,0))&amp;""</f>
        <v>Weekly updates are applied after business hours during scheduled maintenance windows (midnight–2 AM) by Biddle employees, with no client interaction required and no expected downtime. Notifications are provided for any maintenance expected to last more than a couple of minutes.</v>
      </c>
      <c r="E108" s="192" t="str">
        <f>VLOOKUP($A108,Organization!$A$13:$E$67,5,0)&amp;""</f>
        <v>Define current off-peak hours, including time zones as necessary.</v>
      </c>
      <c r="F108" s="198"/>
      <c r="G108" s="184" t="str">
        <f>VLOOKUP($A108,Questions!$A$2:$X$333,21,0)&amp;""</f>
        <v>Yes</v>
      </c>
      <c r="H108" s="185"/>
      <c r="I108" s="186" t="str">
        <f>VLOOKUP($A108,Questions!$A$2:$X$333,23,0)&amp;""</f>
        <v>Minor Importance</v>
      </c>
      <c r="J108" s="185"/>
      <c r="K108" s="187" t="b">
        <v>0</v>
      </c>
      <c r="L108" s="1"/>
    </row>
    <row r="109" spans="1:12" s="177" customFormat="1" ht="120.45" x14ac:dyDescent="0.25">
      <c r="A109" s="32" t="str">
        <f>Organization!$A$50</f>
        <v>CHNG-15</v>
      </c>
      <c r="B109" s="33" t="str">
        <f>VLOOKUP($A109,Organization!$A$13:$E$67,2,0)&amp;""</f>
        <v>Do procedures exist to provide that emergency changes are documented and authorized (including after-the-fact approval)?</v>
      </c>
      <c r="C109" s="186" t="str">
        <f>VLOOKUP($A109,Organization!$A$13:$E$67,3,0)&amp;""</f>
        <v>Yes</v>
      </c>
      <c r="D109" s="63" t="str">
        <f>IF(LEFT(VLOOKUP($A109,Organization!$A$13:$E$67,5,0),21)='Auto Responses'!$A$32,'Auto Responses'!$A$33,VLOOKUP($A109,Organization!$A$13:$E$67,4,0))&amp;""</f>
        <v>All significant changes must be documented, and emergency changes may be expedited but must undergo retrospective review and authorization.</v>
      </c>
      <c r="E109" s="192" t="str">
        <f>VLOOKUP($A109,Organization!$A$13:$E$67,5,0)&amp;""</f>
        <v>Summarize implemented procedures ensuring that emergency changes are documented and authorized.</v>
      </c>
      <c r="F109" s="198"/>
      <c r="G109" s="184" t="str">
        <f>VLOOKUP($A109,Questions!$A$2:$X$333,21,0)&amp;""</f>
        <v>Yes</v>
      </c>
      <c r="H109" s="185"/>
      <c r="I109" s="186" t="str">
        <f>VLOOKUP($A109,Questions!$A$2:$X$333,23,0)&amp;""</f>
        <v>Minor Importance</v>
      </c>
      <c r="J109" s="185"/>
      <c r="K109" s="187" t="b">
        <v>0</v>
      </c>
      <c r="L109" s="1"/>
    </row>
    <row r="110" spans="1:12" s="177" customFormat="1" ht="346.25" x14ac:dyDescent="0.25">
      <c r="A110" s="32" t="str">
        <f>Organization!$A$51</f>
        <v>CHNG-16</v>
      </c>
      <c r="B110" s="33" t="str">
        <f>VLOOKUP($A110,Organization!$A$13:$E$67,2,0)&amp;""</f>
        <v>Do you have a systems management and configuration strategy that encompasses servers, appliances, cloud services, applications, and mobile devices (company and employee owned)?</v>
      </c>
      <c r="C110" s="186" t="str">
        <f>VLOOKUP($A110,Organization!$A$13:$E$67,3,0)&amp;""</f>
        <v>Yes</v>
      </c>
      <c r="D110" s="63" t="str">
        <f>IF(LEFT(VLOOKUP($A110,Organization!$A$13:$E$67,5,0),21)='Auto Responses'!$A$32,'Auto Responses'!$A$33,VLOOKUP($A110,Organization!$A$13:$E$67,4,0))&amp;""</f>
        <v>Documented configuration and hardening standards (Appendix A) and change management govern system provisioning and maintenance, with cloud environments following defined cloud hardening controls. Application changes follow documented change and release processes; mobile devices (company-owned and BYOD) are controlled under the Mobile Device Policy, and infrastructure devices are configured by our MSP per specified settings.</v>
      </c>
      <c r="E110" s="192" t="str">
        <f>VLOOKUP($A110,Organization!$A$13:$E$67,5,0)&amp;""</f>
        <v>Summarize your systems management and configuration strategy.</v>
      </c>
      <c r="F110" s="198"/>
      <c r="G110" s="184" t="str">
        <f>VLOOKUP($A110,Questions!$A$2:$X$333,21,0)&amp;""</f>
        <v>Yes</v>
      </c>
      <c r="H110" s="185"/>
      <c r="I110" s="186" t="str">
        <f>VLOOKUP($A110,Questions!$A$2:$X$333,23,0)&amp;""</f>
        <v>Minor Importance</v>
      </c>
      <c r="J110" s="185"/>
      <c r="K110" s="187" t="b">
        <v>0</v>
      </c>
      <c r="L110" s="1"/>
    </row>
    <row r="111" spans="1:12" s="1" customFormat="1" ht="17.05" x14ac:dyDescent="0.2">
      <c r="A111" s="28" t="str">
        <f>VLOOKUP(LEFT($A112,4),'Auto Responses'!$N$4:$O$38,2,0)&amp;""</f>
        <v xml:space="preserve"> Policies, Processes, and Procedures</v>
      </c>
      <c r="B111" s="38"/>
      <c r="C111" s="39"/>
      <c r="D111" s="39"/>
      <c r="E111" s="191"/>
      <c r="F111" s="179" t="s">
        <v>627</v>
      </c>
      <c r="G111" s="188" t="s">
        <v>622</v>
      </c>
      <c r="H111" s="188" t="s">
        <v>623</v>
      </c>
      <c r="I111" s="188" t="s">
        <v>624</v>
      </c>
      <c r="J111" s="188" t="s">
        <v>625</v>
      </c>
      <c r="K111" s="188" t="s">
        <v>626</v>
      </c>
    </row>
    <row r="112" spans="1:12" s="177" customFormat="1" ht="195.75" x14ac:dyDescent="0.25">
      <c r="A112" s="32" t="str">
        <f>Organization!$A$53</f>
        <v>PPPR-01</v>
      </c>
      <c r="B112" s="33" t="str">
        <f>VLOOKUP($A112,Organization!$A$13:$E$67,2,0)&amp;""</f>
        <v>Do you have a documented patch management process?*</v>
      </c>
      <c r="C112" s="186" t="str">
        <f>VLOOKUP($A112,Organization!$A$13:$E$67,3,0)&amp;""</f>
        <v>Yes</v>
      </c>
      <c r="D112" s="63" t="str">
        <f>IF(LEFT(VLOOKUP($A112,Organization!$A$13:$E$67,5,0),21)='Auto Responses'!$A$32,'Auto Responses'!$A$33,VLOOKUP($A112,Organization!$A$13:$E$67,4,0))&amp;""</f>
        <v>Documented in the Operations Security Policy, which requires testing and approval via change management and defines severity-based remediation timelines; configuration standards also require a patch management strategy aligned to defined SLAs.</v>
      </c>
      <c r="E112" s="192" t="str">
        <f>VLOOKUP($A112,Organization!$A$13:$E$67,5,0)&amp;""</f>
        <v/>
      </c>
      <c r="F112" s="198"/>
      <c r="G112" s="184" t="str">
        <f>VLOOKUP($A112,Questions!$A$2:$X$333,21,0)&amp;""</f>
        <v>Yes</v>
      </c>
      <c r="H112" s="185"/>
      <c r="I112" s="186" t="str">
        <f>VLOOKUP($A112,Questions!$A$2:$X$333,23,0)&amp;""</f>
        <v>Critical Importance</v>
      </c>
      <c r="J112" s="185"/>
      <c r="K112" s="187" t="b">
        <v>0</v>
      </c>
      <c r="L112" s="1"/>
    </row>
    <row r="113" spans="1:12" s="177" customFormat="1" ht="346.25" x14ac:dyDescent="0.25">
      <c r="A113" s="32" t="str">
        <f>Organization!$A$54</f>
        <v>PPPR-02</v>
      </c>
      <c r="B113" s="33" t="str">
        <f>VLOOKUP($A113,Organization!$A$13:$E$67,2,0)&amp;""</f>
        <v>Can your organization comply with institutional policies on privacy and data protection with regard to users of institutional systems, if required?*</v>
      </c>
      <c r="C113" s="186" t="str">
        <f>VLOOKUP($A113,Organization!$A$13:$E$67,3,0)&amp;""</f>
        <v>Yes</v>
      </c>
      <c r="D113" s="63" t="str">
        <f>IF(LEFT(VLOOKUP($A113,Organization!$A$13:$E$67,5,0),21)='Auto Responses'!$A$32,'Auto Responses'!$A$33,VLOOKUP($A113,Organization!$A$13:$E$67,4,0))&amp;""</f>
        <v>Governance assigns our CISO responsibility for maintaining compliance with privacy laws (e.g., GDPR, CCPA) and contractual commitments, and customer data is protected and retained/deleted per contracts and documented customer requirements. If something additional is needed we may be able to provide, we would need to discuss it. We have reviewed the institution's IT Policies and feel we comply.</v>
      </c>
      <c r="E113" s="192" t="str">
        <f>VLOOKUP($A113,Organization!$A$13:$E$67,5,0)&amp;""</f>
        <v>State that you have reviewed the institution's IT policies with regards to user privacy and data protection.</v>
      </c>
      <c r="F113" s="198"/>
      <c r="G113" s="184" t="str">
        <f>VLOOKUP($A113,Questions!$A$2:$X$333,21,0)&amp;""</f>
        <v>Yes</v>
      </c>
      <c r="H113" s="185"/>
      <c r="I113" s="186" t="str">
        <f>VLOOKUP($A113,Questions!$A$2:$X$333,23,0)&amp;""</f>
        <v>Critical Importance</v>
      </c>
      <c r="J113" s="185"/>
      <c r="K113" s="187" t="b">
        <v>0</v>
      </c>
      <c r="L113" s="1"/>
    </row>
    <row r="114" spans="1:12" s="177" customFormat="1" ht="135.5" x14ac:dyDescent="0.25">
      <c r="A114" s="32" t="str">
        <f>Organization!$A$55</f>
        <v>PPPR-03</v>
      </c>
      <c r="B114" s="33" t="str">
        <f>VLOOKUP($A114,Organization!$A$13:$E$67,2,0)&amp;""</f>
        <v>Is your company subject to the institution's geographic region's laws and regulations?*</v>
      </c>
      <c r="C114" s="186" t="str">
        <f>VLOOKUP($A114,Organization!$A$13:$E$67,3,0)&amp;""</f>
        <v>Yes</v>
      </c>
      <c r="D114" s="63" t="str">
        <f>IF(LEFT(VLOOKUP($A114,Organization!$A$13:$E$67,5,0),21)='Auto Responses'!$A$32,'Auto Responses'!$A$33,VLOOKUP($A114,Organization!$A$13:$E$67,4,0))&amp;""</f>
        <v>Legal matters are governed by California and U.S. law, and operations are conducted in compliance with applicable local, state, and federal regulations.</v>
      </c>
      <c r="E114" s="192" t="str">
        <f>VLOOKUP($A114,Organization!$A$13:$E$67,5,0)&amp;""</f>
        <v>State the country that governs and regulates your company.</v>
      </c>
      <c r="F114" s="198"/>
      <c r="G114" s="184" t="str">
        <f>VLOOKUP($A114,Questions!$A$2:$X$333,21,0)&amp;""</f>
        <v>Yes</v>
      </c>
      <c r="H114" s="185"/>
      <c r="I114" s="186" t="str">
        <f>VLOOKUP($A114,Questions!$A$2:$X$333,23,0)&amp;""</f>
        <v>Critical Importance</v>
      </c>
      <c r="J114" s="185"/>
      <c r="K114" s="187" t="b">
        <v>0</v>
      </c>
      <c r="L114" s="1"/>
    </row>
    <row r="115" spans="1:12" s="177" customFormat="1" ht="195.75" x14ac:dyDescent="0.25">
      <c r="A115" s="32" t="str">
        <f>Organization!$A$56</f>
        <v>PPPR-04</v>
      </c>
      <c r="B115" s="33" t="str">
        <f>VLOOKUP($A115,Organization!$A$13:$E$67,2,0)&amp;""</f>
        <v>Can you accommodate encryption requirements using open standards?</v>
      </c>
      <c r="C115" s="186" t="str">
        <f>VLOOKUP($A115,Organization!$A$13:$E$67,3,0)&amp;""</f>
        <v>Yes</v>
      </c>
      <c r="D115" s="63" t="str">
        <f>IF(LEFT(VLOOKUP($A115,Organization!$A$13:$E$67,5,0),21)='Auto Responses'!$A$32,'Auto Responses'!$A$33,VLOOKUP($A115,Organization!$A$13:$E$67,4,0))&amp;""</f>
        <v>Encryption uses NIST-approved, industry-standard algorithms and protocols—such as AES-256 for data at rest and TLS v1.2/v1.3 for data in transit—per our Cryptography Policy; proprietary or deprecated cryptography is not used.</v>
      </c>
      <c r="E115" s="192" t="str">
        <f>VLOOKUP($A115,Organization!$A$13:$E$67,5,0)&amp;""</f>
        <v/>
      </c>
      <c r="F115" s="198"/>
      <c r="G115" s="184" t="str">
        <f>VLOOKUP($A115,Questions!$A$2:$X$333,21,0)&amp;""</f>
        <v>Yes</v>
      </c>
      <c r="H115" s="185"/>
      <c r="I115" s="186" t="str">
        <f>VLOOKUP($A115,Questions!$A$2:$X$333,23,0)&amp;""</f>
        <v>Standard Importance</v>
      </c>
      <c r="J115" s="185"/>
      <c r="K115" s="187" t="b">
        <v>0</v>
      </c>
      <c r="L115" s="1"/>
    </row>
    <row r="116" spans="1:12" s="177" customFormat="1" ht="165.6" x14ac:dyDescent="0.25">
      <c r="A116" s="32" t="str">
        <f>Organization!$A$57</f>
        <v>PPPR-05</v>
      </c>
      <c r="B116" s="33" t="str">
        <f>VLOOKUP($A116,Organization!$A$13:$E$67,2,0)&amp;""</f>
        <v>Do you have a documented systems development life cycle (SDLC)?</v>
      </c>
      <c r="C116" s="186" t="str">
        <f>VLOOKUP($A116,Organization!$A$13:$E$67,3,0)&amp;""</f>
        <v>Yes</v>
      </c>
      <c r="D116" s="63" t="str">
        <f>IF(LEFT(VLOOKUP($A116,Organization!$A$13:$E$67,5,0),21)='Auto Responses'!$A$32,'Auto Responses'!$A$33,VLOOKUP($A116,Organization!$A$13:$E$67,4,0))&amp;""</f>
        <v>Documented Secure Development Policy (effective Dec 12, 2025) defines our system development lifecycle, including segregated development/test/production environments and formal change control.</v>
      </c>
      <c r="E116" s="192" t="str">
        <f>VLOOKUP($A116,Organization!$A$13:$E$67,5,0)&amp;""</f>
        <v>Briefly summarize your SDLC or provide a link or attachment.</v>
      </c>
      <c r="F116" s="198"/>
      <c r="G116" s="184" t="str">
        <f>VLOOKUP($A116,Questions!$A$2:$X$333,21,0)&amp;""</f>
        <v>Yes</v>
      </c>
      <c r="H116" s="185"/>
      <c r="I116" s="186" t="str">
        <f>VLOOKUP($A116,Questions!$A$2:$X$333,23,0)&amp;""</f>
        <v>Standard Importance</v>
      </c>
      <c r="J116" s="185"/>
      <c r="K116" s="187" t="b">
        <v>0</v>
      </c>
      <c r="L116" s="1"/>
    </row>
    <row r="117" spans="1:12" s="177" customFormat="1" ht="180.65" x14ac:dyDescent="0.25">
      <c r="A117" s="32" t="str">
        <f>Organization!$A$58</f>
        <v>PPPR-06</v>
      </c>
      <c r="B117" s="33" t="str">
        <f>VLOOKUP($A117,Organization!$A$13:$E$67,2,0)&amp;""</f>
        <v>Do you perform background screenings or multi-state background checks on all employees prior to their first day of work?</v>
      </c>
      <c r="C117" s="186" t="str">
        <f>VLOOKUP($A117,Organization!$A$13:$E$67,3,0)&amp;""</f>
        <v>Yes</v>
      </c>
      <c r="D117" s="63" t="str">
        <f>IF(LEFT(VLOOKUP($A117,Organization!$A$13:$E$67,5,0),21)='Auto Responses'!$A$32,'Auto Responses'!$A$33,VLOOKUP($A117,Organization!$A$13:$E$67,4,0))&amp;""</f>
        <v>Employment candidates undergo background verification checks prior to hire (before access is granted), in accordance with applicable laws; screening includes criminal history unless prohibited by local statute.</v>
      </c>
      <c r="E117" s="192" t="str">
        <f>VLOOKUP($A117,Organization!$A$13:$E$67,5,0)&amp;""</f>
        <v>Summarize your background check practices.</v>
      </c>
      <c r="F117" s="198"/>
      <c r="G117" s="184" t="str">
        <f>VLOOKUP($A117,Questions!$A$2:$X$333,21,0)&amp;""</f>
        <v>Yes</v>
      </c>
      <c r="H117" s="185"/>
      <c r="I117" s="186" t="str">
        <f>VLOOKUP($A117,Questions!$A$2:$X$333,23,0)&amp;""</f>
        <v>Standard Importance</v>
      </c>
      <c r="J117" s="185"/>
      <c r="K117" s="187" t="b">
        <v>0</v>
      </c>
      <c r="L117" s="1"/>
    </row>
    <row r="118" spans="1:12" s="177" customFormat="1" ht="180.65" x14ac:dyDescent="0.25">
      <c r="A118" s="32" t="str">
        <f>Organization!$A$59</f>
        <v>PPPR-07</v>
      </c>
      <c r="B118" s="33" t="str">
        <f>VLOOKUP($A118,Organization!$A$13:$E$67,2,0)&amp;""</f>
        <v>Do you require new employees to fill out agreements and review policies?</v>
      </c>
      <c r="C118" s="186" t="str">
        <f>VLOOKUP($A118,Organization!$A$13:$E$67,3,0)&amp;""</f>
        <v>Yes</v>
      </c>
      <c r="D118" s="63" t="str">
        <f>IF(LEFT(VLOOKUP($A118,Organization!$A$13:$E$67,5,0),21)='Auto Responses'!$A$32,'Auto Responses'!$A$33,VLOOKUP($A118,Organization!$A$13:$E$67,4,0))&amp;""</f>
        <v>New hires sign non-disclosure/confidentiality and code‑of‑conduct/Acceptable Use agreements and formally acknowledge Biddle’s Information Security Policy and their security responsibilities at the time of hire.</v>
      </c>
      <c r="E118" s="192" t="str">
        <f>VLOOKUP($A118,Organization!$A$13:$E$67,5,0)&amp;""</f>
        <v>Summarize the required agreements and reviewed policies.</v>
      </c>
      <c r="F118" s="198"/>
      <c r="G118" s="184" t="str">
        <f>VLOOKUP($A118,Questions!$A$2:$X$333,21,0)&amp;""</f>
        <v>Yes</v>
      </c>
      <c r="H118" s="185"/>
      <c r="I118" s="186" t="str">
        <f>VLOOKUP($A118,Questions!$A$2:$X$333,23,0)&amp;""</f>
        <v>Standard Importance</v>
      </c>
      <c r="J118" s="185"/>
      <c r="K118" s="187" t="b">
        <v>0</v>
      </c>
      <c r="L118" s="1"/>
    </row>
    <row r="119" spans="1:12" s="177" customFormat="1" ht="195.75" x14ac:dyDescent="0.25">
      <c r="A119" s="32" t="str">
        <f>Organization!$A$60</f>
        <v>PPPR-08</v>
      </c>
      <c r="B119" s="33" t="str">
        <f>VLOOKUP($A119,Organization!$A$13:$E$67,2,0)&amp;""</f>
        <v>Do you have a documented information security policy?</v>
      </c>
      <c r="C119" s="186" t="str">
        <f>VLOOKUP($A119,Organization!$A$13:$E$67,3,0)&amp;""</f>
        <v>Yes</v>
      </c>
      <c r="D119" s="63" t="str">
        <f>IF(LEFT(VLOOKUP($A119,Organization!$A$13:$E$67,5,0),21)='Auto Responses'!$A$32,'Auto Responses'!$A$33,VLOOKUP($A119,Organization!$A$13:$E$67,4,0))&amp;""</f>
        <v xml:space="preserve">A documented Information Security Policy (AUP) is maintained (effective May 21, 2025). Table of contents is available on our Trust Site: https://community.testgenius.com/trustsite. Full copy will be shared upon receipt of a signed NDA. </v>
      </c>
      <c r="E119" s="192" t="str">
        <f>VLOOKUP($A119,Organization!$A$13:$E$67,5,0)&amp;""</f>
        <v>Provide a reference to your information security policy or submit documentation with this fully populated HECVAT.</v>
      </c>
      <c r="F119" s="198"/>
      <c r="G119" s="184" t="str">
        <f>VLOOKUP($A119,Questions!$A$2:$X$333,21,0)&amp;""</f>
        <v>Yes</v>
      </c>
      <c r="H119" s="185"/>
      <c r="I119" s="186" t="str">
        <f>VLOOKUP($A119,Questions!$A$2:$X$333,23,0)&amp;""</f>
        <v>Standard Importance</v>
      </c>
      <c r="J119" s="185"/>
      <c r="K119" s="187" t="b">
        <v>0</v>
      </c>
      <c r="L119" s="1"/>
    </row>
    <row r="120" spans="1:12" s="177" customFormat="1" ht="105.4" x14ac:dyDescent="0.25">
      <c r="A120" s="32" t="str">
        <f>Organization!$A$61</f>
        <v>PPPR-09</v>
      </c>
      <c r="B120" s="33" t="str">
        <f>VLOOKUP($A120,Organization!$A$13:$E$67,2,0)&amp;""</f>
        <v>Are information security principles designed into the product lifecycle?</v>
      </c>
      <c r="C120" s="186" t="str">
        <f>VLOOKUP($A120,Organization!$A$13:$E$67,3,0)&amp;""</f>
        <v>Yes</v>
      </c>
      <c r="D120" s="63" t="str">
        <f>IF(LEFT(VLOOKUP($A120,Organization!$A$13:$E$67,5,0),21)='Auto Responses'!$A$32,'Auto Responses'!$A$33,VLOOKUP($A120,Organization!$A$13:$E$67,4,0))&amp;""</f>
        <v>A documented Secure Development Policy embeds secure-by-design and privacy-by-design principles throughout the development lifecycle.</v>
      </c>
      <c r="E120" s="192" t="str">
        <f>VLOOKUP($A120,Organization!$A$13:$E$67,5,0)&amp;""</f>
        <v>Summarize the information security principles designed into the product lifecycle.</v>
      </c>
      <c r="F120" s="198"/>
      <c r="G120" s="184" t="str">
        <f>VLOOKUP($A120,Questions!$A$2:$X$333,21,0)&amp;""</f>
        <v>Yes</v>
      </c>
      <c r="H120" s="185"/>
      <c r="I120" s="186" t="str">
        <f>VLOOKUP($A120,Questions!$A$2:$X$333,23,0)&amp;""</f>
        <v>Minor Importance</v>
      </c>
      <c r="J120" s="185"/>
      <c r="K120" s="187" t="b">
        <v>0</v>
      </c>
      <c r="L120" s="1"/>
    </row>
    <row r="121" spans="1:12" s="177" customFormat="1" ht="225.85" x14ac:dyDescent="0.25">
      <c r="A121" s="32" t="str">
        <f>Organization!$A$62</f>
        <v>PPPR-10</v>
      </c>
      <c r="B121" s="33" t="str">
        <f>VLOOKUP($A121,Organization!$A$13:$E$67,2,0)&amp;""</f>
        <v>Will you comply with applicable breach notification laws?</v>
      </c>
      <c r="C121" s="186" t="str">
        <f>VLOOKUP($A121,Organization!$A$13:$E$67,3,0)&amp;""</f>
        <v>Yes</v>
      </c>
      <c r="D121" s="63" t="str">
        <f>IF(LEFT(VLOOKUP($A121,Organization!$A$13:$E$67,5,0),21)='Auto Responses'!$A$32,'Auto Responses'!$A$33,VLOOKUP($A121,Organization!$A$13:$E$67,4,0))&amp;""</f>
        <v>Incident reporting is aligned with regulatory requirements and incidents are reported as required by law. Our incident response plan includes legal requirements for reporting compromises, and the CISO maintains compliance with data privacy laws (e.g., GDPR, CCPA).</v>
      </c>
      <c r="E121" s="192" t="str">
        <f>VLOOKUP($A121,Organization!$A$13:$E$67,5,0)&amp;""</f>
        <v>State how quickly the institution will be notified of a data breach or security incident.</v>
      </c>
      <c r="F121" s="198"/>
      <c r="G121" s="184" t="str">
        <f>VLOOKUP($A121,Questions!$A$2:$X$333,21,0)&amp;""</f>
        <v>Yes</v>
      </c>
      <c r="H121" s="185"/>
      <c r="I121" s="186" t="str">
        <f>VLOOKUP($A121,Questions!$A$2:$X$333,23,0)&amp;""</f>
        <v>Minor Importance</v>
      </c>
      <c r="J121" s="185"/>
      <c r="K121" s="187" t="b">
        <v>0</v>
      </c>
      <c r="L121" s="1"/>
    </row>
    <row r="122" spans="1:12" s="177" customFormat="1" ht="271" x14ac:dyDescent="0.25">
      <c r="A122" s="32" t="str">
        <f>Organization!$A$63</f>
        <v>PPPR-11</v>
      </c>
      <c r="B122" s="33" t="str">
        <f>VLOOKUP($A122,Organization!$A$13:$E$67,2,0)&amp;""</f>
        <v>Do you have an information security awareness program?</v>
      </c>
      <c r="C122" s="186" t="str">
        <f>VLOOKUP($A122,Organization!$A$13:$E$67,3,0)&amp;""</f>
        <v>Yes</v>
      </c>
      <c r="D122" s="63" t="str">
        <f>IF(LEFT(VLOOKUP($A122,Organization!$A$13:$E$67,5,0),21)='Auto Responses'!$A$32,'Auto Responses'!$A$33,VLOOKUP($A122,Organization!$A$13:$E$67,4,0))&amp;""</f>
        <v>Employees and relevant third-parties complete security awareness training at hire and annually, with management monitoring completion; we also provide ongoing updates and quarterly KnowBe4 modules (including additional training after phishing test failures) with role‑appropriate content such as developer-focused training.</v>
      </c>
      <c r="E122" s="192" t="str">
        <f>VLOOKUP($A122,Organization!$A$13:$E$67,5,0)&amp;""</f>
        <v>Summarize your information security awareness program.</v>
      </c>
      <c r="F122" s="198"/>
      <c r="G122" s="184" t="str">
        <f>VLOOKUP($A122,Questions!$A$2:$X$333,21,0)&amp;""</f>
        <v>Yes</v>
      </c>
      <c r="H122" s="185"/>
      <c r="I122" s="186" t="str">
        <f>VLOOKUP($A122,Questions!$A$2:$X$333,23,0)&amp;""</f>
        <v>Minor Importance</v>
      </c>
      <c r="J122" s="185"/>
      <c r="K122" s="187" t="b">
        <v>0</v>
      </c>
      <c r="L122" s="1"/>
    </row>
    <row r="123" spans="1:12" s="177" customFormat="1" ht="120.45" x14ac:dyDescent="0.25">
      <c r="A123" s="32" t="str">
        <f>Organization!$A$64</f>
        <v>PPPR-12</v>
      </c>
      <c r="B123" s="33" t="str">
        <f>VLOOKUP($A123,Organization!$A$13:$E$67,2,0)&amp;""</f>
        <v>Is security awareness training mandatory for all employees?</v>
      </c>
      <c r="C123" s="186" t="str">
        <f>VLOOKUP($A123,Organization!$A$13:$E$67,3,0)&amp;""</f>
        <v>Yes</v>
      </c>
      <c r="D123" s="63" t="str">
        <f>IF(LEFT(VLOOKUP($A123,Organization!$A$13:$E$67,5,0),21)='Auto Responses'!$A$32,'Auto Responses'!$A$33,VLOOKUP($A123,Organization!$A$13:$E$67,4,0))&amp;""</f>
        <v>Security awareness training is required for all employees at hire and annually, and completion is monitored for compliance.</v>
      </c>
      <c r="E123" s="192" t="str">
        <f>VLOOKUP($A123,Organization!$A$13:$E$67,5,0)&amp;""</f>
        <v>Summarize your security awareness training content and state how frequently employees are required to undergo security awareness training.</v>
      </c>
      <c r="F123" s="198"/>
      <c r="G123" s="184" t="str">
        <f>VLOOKUP($A123,Questions!$A$2:$X$333,21,0)&amp;""</f>
        <v>Yes</v>
      </c>
      <c r="H123" s="185"/>
      <c r="I123" s="186" t="str">
        <f>VLOOKUP($A123,Questions!$A$2:$X$333,23,0)&amp;""</f>
        <v>Minor Importance</v>
      </c>
      <c r="J123" s="185"/>
      <c r="K123" s="187" t="b">
        <v>0</v>
      </c>
      <c r="L123" s="1"/>
    </row>
    <row r="124" spans="1:12" s="177" customFormat="1" ht="210.8" x14ac:dyDescent="0.25">
      <c r="A124" s="32" t="str">
        <f>Organization!$A$65</f>
        <v>PPPR-13</v>
      </c>
      <c r="B124" s="33" t="str">
        <f>VLOOKUP($A124,Organization!$A$13:$E$67,2,0)&amp;""</f>
        <v>Do you have process and procedure(s) documented, and currently followed, that require a review and update of the access list(s) for privileged accounts?</v>
      </c>
      <c r="C124" s="186" t="str">
        <f>VLOOKUP($A124,Organization!$A$13:$E$67,3,0)&amp;""</f>
        <v>Yes</v>
      </c>
      <c r="D124" s="63" t="str">
        <f>IF(LEFT(VLOOKUP($A124,Organization!$A$13:$E$67,5,0),21)='Auto Responses'!$A$32,'Auto Responses'!$A$33,VLOOKUP($A124,Organization!$A$13:$E$67,4,0))&amp;""</f>
        <v>Quarterly access rights reviews of user, administrator (privileged), and service accounts are performed and documented with management approval, and the Access Management Procedure includes periodic reviews and revocation upon role changes.</v>
      </c>
      <c r="E124" s="192" t="str">
        <f>VLOOKUP($A124,Organization!$A$13:$E$67,5,0)&amp;""</f>
        <v>Provide a brief summary and the implement review interval.</v>
      </c>
      <c r="F124" s="198"/>
      <c r="G124" s="184" t="str">
        <f>VLOOKUP($A124,Questions!$A$2:$X$333,21,0)&amp;""</f>
        <v>Yes</v>
      </c>
      <c r="H124" s="185"/>
      <c r="I124" s="186" t="str">
        <f>VLOOKUP($A124,Questions!$A$2:$X$333,23,0)&amp;""</f>
        <v>Minor Importance</v>
      </c>
      <c r="J124" s="185"/>
      <c r="K124" s="187" t="b">
        <v>0</v>
      </c>
      <c r="L124" s="1"/>
    </row>
    <row r="125" spans="1:12" s="177" customFormat="1" ht="210.8" x14ac:dyDescent="0.25">
      <c r="A125" s="32" t="str">
        <f>Organization!$A$66</f>
        <v>PPPR-14</v>
      </c>
      <c r="B125" s="33" t="str">
        <f>VLOOKUP($A125,Organization!$A$13:$E$67,2,0)&amp;""</f>
        <v>Do you have documented, and currently implemented, internal audit processes and procedures?</v>
      </c>
      <c r="C125" s="186" t="str">
        <f>VLOOKUP($A125,Organization!$A$13:$E$67,3,0)&amp;""</f>
        <v>Yes</v>
      </c>
      <c r="D125" s="63" t="str">
        <f>IF(LEFT(VLOOKUP($A125,Organization!$A$13:$E$67,5,0),21)='Auto Responses'!$A$32,'Auto Responses'!$A$33,VLOOKUP($A125,Organization!$A$13:$E$67,4,0))&amp;""</f>
        <v>Processes are documented in our Written Information Security Program (WISP). They are implemented through internal audits led by Biddle personnel with audit reports on demand, monthly SIEM reviews with our MSP, and quarterly reviews of controls and policies.</v>
      </c>
      <c r="E125" s="192" t="str">
        <f>VLOOKUP($A125,Organization!$A$13:$E$67,5,0)&amp;""</f>
        <v>Summarize your internal audit processes and procedures.</v>
      </c>
      <c r="F125" s="198"/>
      <c r="G125" s="184" t="str">
        <f>VLOOKUP($A125,Questions!$A$2:$X$333,21,0)&amp;""</f>
        <v>Yes</v>
      </c>
      <c r="H125" s="185"/>
      <c r="I125" s="186" t="str">
        <f>VLOOKUP($A125,Questions!$A$2:$X$333,23,0)&amp;""</f>
        <v>Minor Importance</v>
      </c>
      <c r="J125" s="185"/>
      <c r="K125" s="187" t="b">
        <v>0</v>
      </c>
      <c r="L125" s="1"/>
    </row>
    <row r="126" spans="1:12" s="177" customFormat="1" ht="225.85" x14ac:dyDescent="0.25">
      <c r="A126" s="32" t="str">
        <f>Organization!$A$67</f>
        <v>PPPR-15</v>
      </c>
      <c r="B126" s="33" t="str">
        <f>VLOOKUP($A126,Organization!$A$13:$E$67,2,0)&amp;""</f>
        <v>Does your organization have physical security controls and policies in place?</v>
      </c>
      <c r="C126" s="186" t="str">
        <f>VLOOKUP($A126,Organization!$A$13:$E$67,3,0)&amp;""</f>
        <v>Yes</v>
      </c>
      <c r="D126" s="63" t="str">
        <f>IF(LEFT(VLOOKUP($A126,Organization!$A$13:$E$67,5,0),21)='Auto Responses'!$A$32,'Auto Responses'!$A$33,VLOOKUP($A126,Organization!$A$13:$E$67,4,0))&amp;""</f>
        <v>We maintain a formal Physical Security Policy covering entry controls and visitor management. Secure areas are monitored with cameras and intrusion detection where feasible, and production facilities include fire suppression, climate control, and emergency backup power.</v>
      </c>
      <c r="E126" s="192" t="str">
        <f>VLOOKUP($A126,Organization!$A$13:$E$67,5,0)&amp;""</f>
        <v>Provide a copy of your physical security controls and policies along with this document (link or attached).</v>
      </c>
      <c r="F126" s="198"/>
      <c r="G126" s="184" t="str">
        <f>VLOOKUP($A126,Questions!$A$2:$X$333,21,0)&amp;""</f>
        <v>Yes</v>
      </c>
      <c r="H126" s="185"/>
      <c r="I126" s="186" t="str">
        <f>VLOOKUP($A126,Questions!$A$2:$X$333,23,0)&amp;""</f>
        <v>Minor Importance</v>
      </c>
      <c r="J126" s="185"/>
      <c r="K126" s="199" t="b">
        <v>0</v>
      </c>
      <c r="L126" s="1"/>
    </row>
    <row r="127" spans="1:12" s="1" customFormat="1" ht="17.05" x14ac:dyDescent="0.2">
      <c r="A127" s="28" t="str">
        <f>VLOOKUP(LEFT($A128,4),'Auto Responses'!$N$4:$O$38,2,0)&amp;""</f>
        <v xml:space="preserve"> Authentication, Authorization, and Account Management</v>
      </c>
      <c r="B127" s="38"/>
      <c r="C127" s="39"/>
      <c r="D127" s="39"/>
      <c r="E127" s="191"/>
      <c r="F127" s="179" t="s">
        <v>627</v>
      </c>
      <c r="G127" s="188" t="s">
        <v>622</v>
      </c>
      <c r="H127" s="188" t="s">
        <v>623</v>
      </c>
      <c r="I127" s="188" t="s">
        <v>624</v>
      </c>
      <c r="J127" s="188" t="s">
        <v>625</v>
      </c>
      <c r="K127" s="188" t="s">
        <v>626</v>
      </c>
    </row>
    <row r="128" spans="1:12" s="177" customFormat="1" ht="135.5" x14ac:dyDescent="0.25">
      <c r="A128" s="32" t="str">
        <f>Product!$A$20</f>
        <v>AAAI-01</v>
      </c>
      <c r="B128" s="33" t="str">
        <f>VLOOKUP($A128,Product!$A$13:$E$61,2,0)&amp;""</f>
        <v>Does your solution support single sign-on (SSO) protocols for user and administrator authentication?*</v>
      </c>
      <c r="C128" s="186" t="str">
        <f>VLOOKUP($A128,Product!$A$13:$E$61,3,0)&amp;""</f>
        <v>Yes</v>
      </c>
      <c r="D128" s="63" t="str">
        <f>IF(LEFT(VLOOKUP($A128,Product!$A$13:$E$61,5,0),21)='Auto Responses'!$A$32,'Auto Responses'!$A$33,VLOOKUP($A128,Product!$A$13:$E$61,4,0))&amp;""</f>
        <v>Supports single sign-on protocols for users and administrators  OIDC.  Currently do not support external IDP.</v>
      </c>
      <c r="E128" s="192" t="str">
        <f>VLOOKUP($A128,Product!$A$13:$E$61,5,0)&amp;""</f>
        <v>Describe how strong authentication is enforced (e.g., complex passwords, multifactor tokens, certificates, biometrics, aging requirements, re-use policy).</v>
      </c>
      <c r="F128" s="198"/>
      <c r="G128" s="184" t="str">
        <f>VLOOKUP($A128,Questions!$A$2:$X$333,21,0)&amp;""</f>
        <v>Yes</v>
      </c>
      <c r="H128" s="185"/>
      <c r="I128" s="186" t="str">
        <f>VLOOKUP($A128,Questions!$A$2:$X$333,23,0)&amp;""</f>
        <v>Critical Importance</v>
      </c>
      <c r="J128" s="185"/>
      <c r="K128" s="187" t="b">
        <v>0</v>
      </c>
      <c r="L128" s="1"/>
    </row>
    <row r="129" spans="1:12" s="177" customFormat="1" ht="105.4" x14ac:dyDescent="0.25">
      <c r="A129" s="32" t="str">
        <f>Product!$A$21</f>
        <v>AAAI-02</v>
      </c>
      <c r="B129" s="33" t="str">
        <f>VLOOKUP($A129,Product!$A$13:$E$61,2,0)&amp;""</f>
        <v>For customers not using SSO, does your solution support local authentication protocols for user and administrator authentication?*</v>
      </c>
      <c r="C129" s="186" t="str">
        <f>VLOOKUP($A129,Product!$A$13:$E$61,3,0)&amp;""</f>
        <v>Yes</v>
      </c>
      <c r="D129" s="63" t="str">
        <f>IF(LEFT(VLOOKUP($A129,Product!$A$13:$E$61,5,0),21)='Auto Responses'!$A$32,'Auto Responses'!$A$33,VLOOKUP($A129,Product!$A$13:$E$61,4,0))&amp;""</f>
        <v>Username and password (local) authentication is supported for users and administrators via our hosted identity server.</v>
      </c>
      <c r="E129" s="192" t="str">
        <f>VLOOKUP($A129,Product!$A$13:$E$61,5,0)&amp;""</f>
        <v>Provide a detailed description of your local authentication mode practices.</v>
      </c>
      <c r="F129" s="198"/>
      <c r="G129" s="184" t="str">
        <f>VLOOKUP($A129,Questions!$A$2:$X$333,21,0)&amp;""</f>
        <v>Yes</v>
      </c>
      <c r="H129" s="185"/>
      <c r="I129" s="186" t="str">
        <f>VLOOKUP($A129,Questions!$A$2:$X$333,23,0)&amp;""</f>
        <v>Critical Importance</v>
      </c>
      <c r="J129" s="185"/>
      <c r="K129" s="187" t="b">
        <v>0</v>
      </c>
      <c r="L129" s="1"/>
    </row>
    <row r="130" spans="1:12" s="177" customFormat="1" ht="135.5" x14ac:dyDescent="0.25">
      <c r="A130" s="32" t="str">
        <f>Product!$A$22</f>
        <v>AAAI-03</v>
      </c>
      <c r="B130" s="33" t="str">
        <f>VLOOKUP($A130,Product!$A$13:$E$61,2,0)&amp;""</f>
        <v>For customers not using SSO, can you enforce password/passphrase complexity requirements (provided by the institution)?*</v>
      </c>
      <c r="C130" s="186" t="str">
        <f>VLOOKUP($A130,Product!$A$13:$E$61,3,0)&amp;""</f>
        <v>Yes</v>
      </c>
      <c r="D130" s="63" t="str">
        <f>IF(LEFT(VLOOKUP($A130,Product!$A$13:$E$61,5,0),21)='Auto Responses'!$A$32,'Auto Responses'!$A$33,VLOOKUP($A130,Product!$A$13:$E$61,4,0))&amp;""</f>
        <v>Passwords must be at least 8 characters long and contain at least 3 of the following 4 types: uppercase letters, lowercase letters, numeric digits, and special characters.</v>
      </c>
      <c r="E130" s="192" t="str">
        <f>VLOOKUP($A130,Product!$A$13:$E$61,5,0)&amp;""</f>
        <v>Describe how password/passphrase complexity requirements are implemented in the product.</v>
      </c>
      <c r="F130" s="198"/>
      <c r="G130" s="184" t="str">
        <f>VLOOKUP($A130,Questions!$A$2:$X$333,21,0)&amp;""</f>
        <v>Yes</v>
      </c>
      <c r="H130" s="185"/>
      <c r="I130" s="186" t="str">
        <f>VLOOKUP($A130,Questions!$A$2:$X$333,23,0)&amp;""</f>
        <v>Critical Importance</v>
      </c>
      <c r="J130" s="185"/>
      <c r="K130" s="187" t="b">
        <v>0</v>
      </c>
      <c r="L130" s="1"/>
    </row>
    <row r="131" spans="1:12" s="177" customFormat="1" ht="165.6" x14ac:dyDescent="0.25">
      <c r="A131" s="32" t="str">
        <f>Product!$A$23</f>
        <v>AAAI-04</v>
      </c>
      <c r="B131" s="33" t="str">
        <f>VLOOKUP($A131,Product!$A$13:$E$61,2,0)&amp;""</f>
        <v>For customers not using SSO, does the system have password complexity or length limitations and/or restrictions?*</v>
      </c>
      <c r="C131" s="186" t="str">
        <f>VLOOKUP($A131,Product!$A$13:$E$61,3,0)&amp;""</f>
        <v>Yes</v>
      </c>
      <c r="D131" s="63" t="str">
        <f>IF(LEFT(VLOOKUP($A131,Product!$A$13:$E$61,5,0),21)='Auto Responses'!$A$32,'Auto Responses'!$A$33,VLOOKUP($A131,Product!$A$13:$E$61,4,0))&amp;""</f>
        <v>Local authentication enforces a minimum 8-character password that must include uppercase and lowercase letters, a number, and a special character; the system also prevents reuse of the last five passwords.</v>
      </c>
      <c r="E131" s="192" t="str">
        <f>VLOOKUP($A131,Product!$A$13:$E$61,5,0)&amp;""</f>
        <v>Describe these limitations and/or restrictions and state what lengths and complexities are supported.</v>
      </c>
      <c r="F131" s="198"/>
      <c r="G131" s="184" t="str">
        <f>VLOOKUP($A131,Questions!$A$2:$X$333,21,0)&amp;""</f>
        <v>No</v>
      </c>
      <c r="H131" s="185"/>
      <c r="I131" s="186" t="str">
        <f>VLOOKUP($A131,Questions!$A$2:$X$333,23,0)&amp;""</f>
        <v>Critical Importance</v>
      </c>
      <c r="J131" s="185"/>
      <c r="K131" s="187" t="b">
        <v>0</v>
      </c>
      <c r="L131" s="1"/>
    </row>
    <row r="132" spans="1:12" s="177" customFormat="1" ht="150.55000000000001" x14ac:dyDescent="0.25">
      <c r="A132" s="32" t="str">
        <f>Product!$A$24</f>
        <v>AAAI-05</v>
      </c>
      <c r="B132" s="33" t="str">
        <f>VLOOKUP($A132,Product!$A$13:$E$61,2,0)&amp;""</f>
        <v>For customers not using SSO, do you have documented password/passphrase reset procedures that are currently implemented in the system and/or customer support?*</v>
      </c>
      <c r="C132" s="186" t="str">
        <f>VLOOKUP($A132,Product!$A$13:$E$61,3,0)&amp;""</f>
        <v>Yes</v>
      </c>
      <c r="D132" s="63" t="str">
        <f>IF(LEFT(VLOOKUP($A132,Product!$A$13:$E$61,5,0),21)='Auto Responses'!$A$32,'Auto Responses'!$A$33,VLOOKUP($A132,Product!$A$13:$E$61,4,0))&amp;""</f>
        <v>A self-service “Forgot password” flow sends a one-time link to the user’s email to reset their password; support-assisted resets require identity verification and do not rely solely on secret questions.</v>
      </c>
      <c r="E132" s="192" t="str">
        <f>VLOOKUP($A132,Product!$A$13:$E$61,5,0)&amp;""</f>
        <v>Describe your documented password/passphrase reset procedures that are currently implemented in the system and/or customer support.</v>
      </c>
      <c r="F132" s="198"/>
      <c r="G132" s="184" t="str">
        <f>VLOOKUP($A132,Questions!$A$2:$X$333,21,0)&amp;""</f>
        <v>Yes</v>
      </c>
      <c r="H132" s="185"/>
      <c r="I132" s="186" t="str">
        <f>VLOOKUP($A132,Questions!$A$2:$X$333,23,0)&amp;""</f>
        <v>Critical Importance</v>
      </c>
      <c r="J132" s="185"/>
      <c r="K132" s="187" t="b">
        <v>0</v>
      </c>
      <c r="L132" s="1"/>
    </row>
    <row r="133" spans="1:12" s="177" customFormat="1" ht="75.3" x14ac:dyDescent="0.25">
      <c r="A133" s="32" t="str">
        <f>Product!$A$25</f>
        <v>AAAI-06</v>
      </c>
      <c r="B133" s="33" t="str">
        <f>VLOOKUP($A133,Product!$A$13:$E$61,2,0)&amp;""</f>
        <v>Does your organization participate in InCommon or another eduGAIN-affiliated trust federation?*</v>
      </c>
      <c r="C133" s="186" t="str">
        <f>VLOOKUP($A133,Product!$A$13:$E$61,3,0)&amp;""</f>
        <v>No</v>
      </c>
      <c r="D133" s="63" t="str">
        <f>IF(LEFT(VLOOKUP($A133,Product!$A$13:$E$61,5,0),21)='Auto Responses'!$A$32,'Auto Responses'!$A$33,VLOOKUP($A133,Product!$A$13:$E$61,4,0))&amp;""</f>
        <v/>
      </c>
      <c r="E133" s="192" t="str">
        <f>VLOOKUP($A133,Product!$A$13:$E$61,5,0)&amp;""</f>
        <v>Describe plans to participate in InCommon or another eduGAIN-affiliated trust federation.</v>
      </c>
      <c r="F133" s="198"/>
      <c r="G133" s="184" t="str">
        <f>VLOOKUP($A133,Questions!$A$2:$X$333,21,0)&amp;""</f>
        <v>Yes</v>
      </c>
      <c r="H133" s="185"/>
      <c r="I133" s="186" t="str">
        <f>VLOOKUP($A133,Questions!$A$2:$X$333,23,0)&amp;""</f>
        <v>Critical Importance</v>
      </c>
      <c r="J133" s="185"/>
      <c r="K133" s="187" t="b">
        <v>0</v>
      </c>
      <c r="L133" s="1"/>
    </row>
    <row r="134" spans="1:12" s="177" customFormat="1" ht="286.05" x14ac:dyDescent="0.25">
      <c r="A134" s="32" t="str">
        <f>Product!$A$26</f>
        <v>AAAI-07</v>
      </c>
      <c r="B134" s="33" t="str">
        <f>VLOOKUP($A134,Product!$A$13:$E$61,2,0)&amp;""</f>
        <v>Are there any passwords/passphrases hard-coded into your systems or solutions?*</v>
      </c>
      <c r="C134" s="186" t="str">
        <f>VLOOKUP($A134,Product!$A$13:$E$61,3,0)&amp;""</f>
        <v>No</v>
      </c>
      <c r="D134" s="63" t="str">
        <f>IF(LEFT(VLOOKUP($A134,Product!$A$13:$E$61,5,0),21)='Auto Responses'!$A$32,'Auto Responses'!$A$33,VLOOKUP($A134,Product!$A$13:$E$61,4,0))&amp;""</f>
        <v>Passwords are protected using hashing/encryption, access to keys and secrets is tightly controlled, and shared administrator/service credentials are managed via a password management system.  All passwords are stored hashed and salted in the database.  Secret config values are stored in Google Secret Manager and pulled at runtime.</v>
      </c>
      <c r="E134" s="192" t="str">
        <f>VLOOKUP($A134,Product!$A$13:$E$61,5,0)&amp;""</f>
        <v/>
      </c>
      <c r="F134" s="198"/>
      <c r="G134" s="184" t="str">
        <f>VLOOKUP($A134,Questions!$A$2:$X$333,21,0)&amp;""</f>
        <v>No</v>
      </c>
      <c r="H134" s="185"/>
      <c r="I134" s="186" t="str">
        <f>VLOOKUP($A134,Questions!$A$2:$X$333,23,0)&amp;""</f>
        <v>Critical Importance</v>
      </c>
      <c r="J134" s="185"/>
      <c r="K134" s="187" t="b">
        <v>0</v>
      </c>
      <c r="L134" s="1"/>
    </row>
    <row r="135" spans="1:12" s="177" customFormat="1" ht="90.35" x14ac:dyDescent="0.25">
      <c r="A135" s="32" t="str">
        <f>Product!$A$27</f>
        <v>AAAI-08</v>
      </c>
      <c r="B135" s="33" t="str">
        <f>VLOOKUP($A135,Product!$A$13:$E$61,2,0)&amp;""</f>
        <v>Are you storing any passwords in plaintext?*</v>
      </c>
      <c r="C135" s="186" t="str">
        <f>VLOOKUP($A135,Product!$A$13:$E$61,3,0)&amp;""</f>
        <v>No</v>
      </c>
      <c r="D135" s="63" t="str">
        <f>IF(LEFT(VLOOKUP($A135,Product!$A$13:$E$61,5,0),21)='Auto Responses'!$A$32,'Auto Responses'!$A$33,VLOOKUP($A135,Product!$A$13:$E$61,4,0))&amp;""</f>
        <v>Passwords are stored as one-way salted hashes (e.g., bcrypt, PBKDF2, scrypt, or Argon2) and not in clear text.</v>
      </c>
      <c r="E135" s="192" t="str">
        <f>VLOOKUP($A135,Product!$A$13:$E$61,5,0)&amp;""</f>
        <v/>
      </c>
      <c r="F135" s="198"/>
      <c r="G135" s="184" t="str">
        <f>VLOOKUP($A135,Questions!$A$2:$X$333,21,0)&amp;""</f>
        <v>No</v>
      </c>
      <c r="H135" s="185"/>
      <c r="I135" s="186" t="str">
        <f>VLOOKUP($A135,Questions!$A$2:$X$333,23,0)&amp;""</f>
        <v>Critical Importance</v>
      </c>
      <c r="J135" s="185"/>
      <c r="K135" s="187" t="b">
        <v>0</v>
      </c>
      <c r="L135" s="1"/>
    </row>
    <row r="136" spans="1:12" s="177" customFormat="1" ht="60.25" x14ac:dyDescent="0.25">
      <c r="A136" s="32" t="str">
        <f>Product!$A$28</f>
        <v>AAAI-09</v>
      </c>
      <c r="B136" s="33" t="str">
        <f>VLOOKUP($A136,Product!$A$13:$E$61,2,0)&amp;""</f>
        <v>Are audit logs available that include AT LEAST all of the following: login, logout, actions performed, and source IP address?*</v>
      </c>
      <c r="C136" s="186" t="str">
        <f>VLOOKUP($A136,Product!$A$13:$E$61,3,0)&amp;""</f>
        <v>Yes</v>
      </c>
      <c r="D136" s="63" t="str">
        <f>IF(LEFT(VLOOKUP($A136,Product!$A$13:$E$61,5,0),21)='Auto Responses'!$A$32,'Auto Responses'!$A$33,VLOOKUP($A136,Product!$A$13:$E$61,4,0))&amp;""</f>
        <v>Audit logs include login, logout, actions performed, and source IP address.</v>
      </c>
      <c r="E136" s="192" t="str">
        <f>VLOOKUP($A136,Product!$A$13:$E$61,5,0)&amp;""</f>
        <v/>
      </c>
      <c r="F136" s="198"/>
      <c r="G136" s="184" t="str">
        <f>VLOOKUP($A136,Questions!$A$2:$X$333,21,0)&amp;""</f>
        <v>Yes</v>
      </c>
      <c r="H136" s="185"/>
      <c r="I136" s="186" t="str">
        <f>VLOOKUP($A136,Questions!$A$2:$X$333,23,0)&amp;""</f>
        <v>Critical Importance</v>
      </c>
      <c r="J136" s="185"/>
      <c r="K136" s="187" t="b">
        <v>0</v>
      </c>
      <c r="L136" s="1"/>
    </row>
    <row r="137" spans="1:12" s="177" customFormat="1" ht="409.6" x14ac:dyDescent="0.25">
      <c r="A137" s="32" t="str">
        <f>Product!$A$29</f>
        <v>AAAI-10</v>
      </c>
      <c r="B137" s="33" t="str">
        <f>VLOOKUP($A137,Product!$A$13:$E$61,2,0)&amp;""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37" s="190" t="str">
        <f>VLOOKUP($A137,Product!$A$13:$E$61,3,0)&amp;""</f>
        <v>Audit logging records user and administrator activity, including log‑in/log‑out, CRUD on application and system users/objects, security settings changes (including disabling/modifying logging), administrator access to customer data, and successful and unsuccessful logins. Logs include user ID, IP, valid timestamp, action type and object, are stored at least 30 days, protected against tampering, and generate alerts for significant events; they feed an MSP‑managed SIEM covering Biddle and TestGenius for real‑time analysis/correlation with monthly reviews, and security event data (Synoptek SIEM) is retained indefinitely.</v>
      </c>
      <c r="D137" s="181" t="str">
        <f>IF(LEFT(VLOOKUP($A137,Product!$A$13:$E$61,5,0),21)='Auto Responses'!$A$32,'Auto Responses'!$A$33,VLOOKUP($A137,Product!$A$13:$E$61,4,0))&amp;""</f>
        <v/>
      </c>
      <c r="E137" s="189" t="str">
        <f>VLOOKUP($A137,Product!$A$13:$E$61,5,0)&amp;""</f>
        <v>Ensure that all elements of AAAI-10 are clearly stated in your response.</v>
      </c>
      <c r="F137" s="198"/>
      <c r="G137" s="184" t="str">
        <f>VLOOKUP($A137,Questions!$A$2:$X$333,21,0)&amp;""</f>
        <v>Not scored</v>
      </c>
      <c r="H137" s="185"/>
      <c r="I137" s="186" t="str">
        <f>VLOOKUP($A137,Questions!$A$2:$X$333,23,0)&amp;""</f>
        <v/>
      </c>
      <c r="J137" s="185"/>
      <c r="K137" s="187" t="b">
        <v>0</v>
      </c>
      <c r="L137" s="1"/>
    </row>
    <row r="138" spans="1:12" s="177" customFormat="1" ht="286.05" x14ac:dyDescent="0.25">
      <c r="A138" s="32" t="str">
        <f>Product!$A$30</f>
        <v>AAAI-11</v>
      </c>
      <c r="B138" s="33" t="str">
        <f>VLOOKUP($A138,Product!$A$13:$E$61,2,0)&amp;""</f>
        <v>Can you provide the institution documentation regarding the retention period for those logs, how logs are protected, and whether they are accessible to the customer (and if so, how)?*</v>
      </c>
      <c r="C138" s="186" t="str">
        <f>VLOOKUP($A138,Product!$A$13:$E$61,3,0)&amp;""</f>
        <v>Yes</v>
      </c>
      <c r="D138" s="63" t="str">
        <f>IF(LEFT(VLOOKUP($A138,Product!$A$13:$E$61,5,0),21)='Auto Responses'!$A$32,'Auto Responses'!$A$33,VLOOKUP($A138,Product!$A$13:$E$61,4,0))&amp;""</f>
        <v>Security event data is retained indefinitely in our Synoptek-managed SIEM, and per our logging policy logs are stored for at least 30 days; logging facilities are protected against tampering and unauthorized access, with the SIEM operated by our MSP so no Biddle employee can modify or delete audit data. Internal application logs are not directly exposed to customers at this time.</v>
      </c>
      <c r="E138" s="192" t="str">
        <f>VLOOKUP($A138,Product!$A$13:$E$61,5,0)&amp;""</f>
        <v>Ensure that all elements of AAAI-11 are clearly stated in your response.</v>
      </c>
      <c r="F138" s="198"/>
      <c r="G138" s="184" t="str">
        <f>VLOOKUP($A138,Questions!$A$2:$X$333,21,0)&amp;""</f>
        <v>Yes</v>
      </c>
      <c r="H138" s="185"/>
      <c r="I138" s="186" t="str">
        <f>VLOOKUP($A138,Questions!$A$2:$X$333,23,0)&amp;""</f>
        <v>Critical Importance</v>
      </c>
      <c r="J138" s="185"/>
      <c r="K138" s="187" t="b">
        <v>0</v>
      </c>
      <c r="L138" s="1"/>
    </row>
    <row r="139" spans="1:12" s="177" customFormat="1" ht="90.35" x14ac:dyDescent="0.25">
      <c r="A139" s="32" t="str">
        <f>Product!$A$31</f>
        <v>AAAI-12</v>
      </c>
      <c r="B139" s="33" t="str">
        <f>VLOOKUP($A139,Product!$A$13:$E$61,2,0)&amp;""</f>
        <v>For customers not using SSO, does your application support integration with other authentication and authorization systems?</v>
      </c>
      <c r="C139" s="186" t="str">
        <f>VLOOKUP($A139,Product!$A$13:$E$61,3,0)&amp;""</f>
        <v>No</v>
      </c>
      <c r="D139" s="63" t="str">
        <f>IF(LEFT(VLOOKUP($A139,Product!$A$13:$E$61,5,0),21)='Auto Responses'!$A$32,'Auto Responses'!$A$33,VLOOKUP($A139,Product!$A$13:$E$61,4,0))&amp;""</f>
        <v>Integration with other authentication/authorization platforms (e.g., LDAP/Active Directory) is not supported.</v>
      </c>
      <c r="E139" s="192" t="str">
        <f>VLOOKUP($A139,Product!$A$13:$E$61,5,0)&amp;""</f>
        <v>Describe any plans to support integration with other authentication and authorization systems.</v>
      </c>
      <c r="F139" s="198"/>
      <c r="G139" s="184" t="str">
        <f>VLOOKUP($A139,Questions!$A$2:$X$333,21,0)&amp;""</f>
        <v>Yes</v>
      </c>
      <c r="H139" s="185"/>
      <c r="I139" s="186" t="str">
        <f>VLOOKUP($A139,Questions!$A$2:$X$333,23,0)&amp;""</f>
        <v>Standard Importance</v>
      </c>
      <c r="J139" s="185"/>
      <c r="K139" s="187" t="b">
        <v>0</v>
      </c>
      <c r="L139" s="1"/>
    </row>
    <row r="140" spans="1:12" s="177" customFormat="1" ht="60.25" x14ac:dyDescent="0.25">
      <c r="A140" s="32" t="str">
        <f>Product!$A$32</f>
        <v>AAAI-13</v>
      </c>
      <c r="B140" s="33" t="str">
        <f>VLOOKUP($A140,Product!$A$13:$E$61,2,0)&amp;""</f>
        <v>Do you allow the customer to specify attribute mappings for any needed information beyond a user identifier? (e.g., Reference eduPerson, ePPA/ePPN/ePE)</v>
      </c>
      <c r="C140" s="186" t="str">
        <f>VLOOKUP($A140,Product!$A$13:$E$61,3,0)&amp;""</f>
        <v>No</v>
      </c>
      <c r="D140" s="63" t="str">
        <f>IF(LEFT(VLOOKUP($A140,Product!$A$13:$E$61,5,0),21)='Auto Responses'!$A$32,'Auto Responses'!$A$33,VLOOKUP($A140,Product!$A$13:$E$61,4,0))&amp;""</f>
        <v/>
      </c>
      <c r="E140" s="192" t="str">
        <f>VLOOKUP($A140,Product!$A$13:$E$61,5,0)&amp;""</f>
        <v>Describe plans to allow customers to specify attribute mappings.</v>
      </c>
      <c r="F140" s="198"/>
      <c r="G140" s="184" t="str">
        <f>VLOOKUP($A140,Questions!$A$2:$X$333,21,0)&amp;""</f>
        <v>Yes</v>
      </c>
      <c r="H140" s="185"/>
      <c r="I140" s="186" t="str">
        <f>VLOOKUP($A140,Questions!$A$2:$X$333,23,0)&amp;""</f>
        <v>Standard Importance</v>
      </c>
      <c r="J140" s="185"/>
      <c r="K140" s="187" t="b">
        <v>0</v>
      </c>
      <c r="L140" s="1"/>
    </row>
    <row r="141" spans="1:12" s="177" customFormat="1" ht="105.4" x14ac:dyDescent="0.25">
      <c r="A141" s="32" t="str">
        <f>Product!$A$33</f>
        <v>AAAI-14</v>
      </c>
      <c r="B141" s="33" t="str">
        <f>VLOOKUP($A141,Product!$A$13:$E$61,2,0)&amp;""</f>
        <v>For customers not using SSO, does your application support directory integration for user accounts?</v>
      </c>
      <c r="C141" s="186" t="str">
        <f>VLOOKUP($A141,Product!$A$13:$E$61,3,0)&amp;""</f>
        <v>No</v>
      </c>
      <c r="D141" s="63" t="str">
        <f>IF(LEFT(VLOOKUP($A141,Product!$A$13:$E$61,5,0),21)='Auto Responses'!$A$32,'Auto Responses'!$A$33,VLOOKUP($A141,Product!$A$13:$E$61,4,0))&amp;""</f>
        <v>Directory integration (e.g., Active Directory/LDAP) is not supported; user accounts are managed within the application by clients.</v>
      </c>
      <c r="E141" s="192" t="str">
        <f>VLOOKUP($A141,Product!$A$13:$E$61,5,0)&amp;""</f>
        <v>Describe any plans to support external authentication services in place of local authentication.</v>
      </c>
      <c r="F141" s="198"/>
      <c r="G141" s="184" t="str">
        <f>VLOOKUP($A141,Questions!$A$2:$X$333,21,0)&amp;""</f>
        <v>Yes</v>
      </c>
      <c r="H141" s="185"/>
      <c r="I141" s="186" t="str">
        <f>VLOOKUP($A141,Questions!$A$2:$X$333,23,0)&amp;""</f>
        <v>Standard Importance</v>
      </c>
      <c r="J141" s="185"/>
      <c r="K141" s="187" t="b">
        <v>0</v>
      </c>
      <c r="L141" s="1"/>
    </row>
    <row r="142" spans="1:12" s="177" customFormat="1" ht="150.55000000000001" x14ac:dyDescent="0.25">
      <c r="A142" s="32" t="str">
        <f>Product!$A$34</f>
        <v>AAAI-15</v>
      </c>
      <c r="B142" s="33" t="str">
        <f>VLOOKUP($A142,Product!$A$13:$E$61,2,0)&amp;""</f>
        <v>Does your solution support any of the following web SSO standards: SAML2 (with redirect flow), OIDC, CAS, or other?</v>
      </c>
      <c r="C142" s="186" t="str">
        <f>VLOOKUP($A142,Product!$A$13:$E$61,3,0)&amp;""</f>
        <v>Yes</v>
      </c>
      <c r="D142" s="63" t="str">
        <f>IF(LEFT(VLOOKUP($A142,Product!$A$13:$E$61,5,0),21)='Auto Responses'!$A$32,'Auto Responses'!$A$33,VLOOKUP($A142,Product!$A$13:$E$61,4,0))&amp;""</f>
        <v>OIDC</v>
      </c>
      <c r="E142" s="192" t="str">
        <f>VLOOKUP($A142,Product!$A$13:$E$61,5,0)&amp;""</f>
        <v>State the web SSO standards supported by your solution and provide additional details about your support, including framework(s) in use, how information is exchanged securely, etc.</v>
      </c>
      <c r="F142" s="198"/>
      <c r="G142" s="184" t="str">
        <f>VLOOKUP($A142,Questions!$A$2:$X$333,21,0)&amp;""</f>
        <v>Yes</v>
      </c>
      <c r="H142" s="185"/>
      <c r="I142" s="186" t="str">
        <f>VLOOKUP($A142,Questions!$A$2:$X$333,23,0)&amp;""</f>
        <v>Minor Importance</v>
      </c>
      <c r="J142" s="185"/>
      <c r="K142" s="187" t="b">
        <v>0</v>
      </c>
      <c r="L142" s="1"/>
    </row>
    <row r="143" spans="1:12" s="177" customFormat="1" ht="60.25" x14ac:dyDescent="0.25">
      <c r="A143" s="32" t="str">
        <f>Product!$A$35</f>
        <v>AAAI-16</v>
      </c>
      <c r="B143" s="33" t="str">
        <f>VLOOKUP($A143,Product!$A$13:$E$61,2,0)&amp;""</f>
        <v>Do you support differentiation between email address and user identifier?</v>
      </c>
      <c r="C143" s="186" t="str">
        <f>VLOOKUP($A143,Product!$A$13:$E$61,3,0)&amp;""</f>
        <v>Yes</v>
      </c>
      <c r="D143" s="63" t="str">
        <f>IF(LEFT(VLOOKUP($A143,Product!$A$13:$E$61,5,0),21)='Auto Responses'!$A$32,'Auto Responses'!$A$33,VLOOKUP($A143,Product!$A$13:$E$61,4,0))&amp;""</f>
        <v>A distinct GUID-based user identifier is maintained per account.</v>
      </c>
      <c r="E143" s="192" t="str">
        <f>VLOOKUP($A143,Product!$A$13:$E$61,5,0)&amp;""</f>
        <v/>
      </c>
      <c r="F143" s="198"/>
      <c r="G143" s="184" t="str">
        <f>VLOOKUP($A143,Questions!$A$2:$X$333,21,0)&amp;""</f>
        <v>Yes</v>
      </c>
      <c r="H143" s="185"/>
      <c r="I143" s="186" t="str">
        <f>VLOOKUP($A143,Questions!$A$2:$X$333,23,0)&amp;""</f>
        <v>Minor Importance</v>
      </c>
      <c r="J143" s="185"/>
      <c r="K143" s="187" t="b">
        <v>0</v>
      </c>
      <c r="L143" s="1"/>
    </row>
    <row r="144" spans="1:12" s="177" customFormat="1" ht="75.3" x14ac:dyDescent="0.25">
      <c r="A144" s="32" t="str">
        <f>Product!$A$36</f>
        <v>AAAI-17</v>
      </c>
      <c r="B144" s="33" t="str">
        <f>VLOOKUP($A144,Product!$A$13:$E$61,2,0)&amp;""</f>
        <v>For customers not using SSO, does your application and/or user frontend/portal support multifactor authentication (e.g., Duo, Google Authenticator, OTP, etc.)?</v>
      </c>
      <c r="C144" s="186" t="str">
        <f>VLOOKUP($A144,Product!$A$13:$E$61,3,0)&amp;""</f>
        <v>No</v>
      </c>
      <c r="D144" s="63" t="str">
        <f>IF(LEFT(VLOOKUP($A144,Product!$A$13:$E$61,5,0),21)='Auto Responses'!$A$32,'Auto Responses'!$A$33,VLOOKUP($A144,Product!$A$13:$E$61,4,0))&amp;""</f>
        <v>The TestGenius client user login does now support OTP multifactor authentication.</v>
      </c>
      <c r="E144" s="192" t="str">
        <f>VLOOKUP($A144,Product!$A$13:$E$61,5,0)&amp;""</f>
        <v>Describe any plans to support multifactor authentication in your application.</v>
      </c>
      <c r="F144" s="198"/>
      <c r="G144" s="184" t="str">
        <f>VLOOKUP($A144,Questions!$A$2:$X$333,21,0)&amp;""</f>
        <v>Yes</v>
      </c>
      <c r="H144" s="185"/>
      <c r="I144" s="186" t="str">
        <f>VLOOKUP($A144,Questions!$A$2:$X$333,23,0)&amp;""</f>
        <v>Minor Importance</v>
      </c>
      <c r="J144" s="185"/>
      <c r="K144" s="187" t="b">
        <v>0</v>
      </c>
      <c r="L144" s="1"/>
    </row>
    <row r="145" spans="1:12" s="177" customFormat="1" ht="105.4" x14ac:dyDescent="0.25">
      <c r="A145" s="32" t="str">
        <f>Product!$A$37</f>
        <v>AAAI-18</v>
      </c>
      <c r="B145" s="33" t="str">
        <f>VLOOKUP($A145,Product!$A$13:$E$61,2,0)&amp;""</f>
        <v>Does your application automatically lock the session or log out an account after a period of inactivity?</v>
      </c>
      <c r="C145" s="186" t="str">
        <f>VLOOKUP($A145,Product!$A$13:$E$61,3,0)&amp;""</f>
        <v>Yes</v>
      </c>
      <c r="D145" s="63" t="str">
        <f>IF(LEFT(VLOOKUP($A145,Product!$A$13:$E$61,5,0),21)='Auto Responses'!$A$32,'Auto Responses'!$A$33,VLOOKUP($A145,Product!$A$13:$E$61,4,0))&amp;""</f>
        <v>Biddle account logins are signed out after 10 minutes of inactivity; in TestGenius, logins are signed out after 2 hours of inactivity.</v>
      </c>
      <c r="E145" s="192" t="str">
        <f>VLOOKUP($A145,Product!$A$13:$E$61,5,0)&amp;""</f>
        <v>Describe the default behavior of this capability.</v>
      </c>
      <c r="F145" s="198"/>
      <c r="G145" s="184" t="str">
        <f>VLOOKUP($A145,Questions!$A$2:$X$333,21,0)&amp;""</f>
        <v>Yes</v>
      </c>
      <c r="H145" s="185"/>
      <c r="I145" s="186" t="str">
        <f>VLOOKUP($A145,Questions!$A$2:$X$333,23,0)&amp;""</f>
        <v>Minor Importance</v>
      </c>
      <c r="J145" s="185"/>
      <c r="K145" s="187" t="b">
        <v>0</v>
      </c>
      <c r="L145" s="1"/>
    </row>
    <row r="146" spans="1:12" s="1" customFormat="1" ht="17.05" x14ac:dyDescent="0.2">
      <c r="A146" s="28" t="str">
        <f>VLOOKUP(LEFT($A147,4),'Auto Responses'!$N$4:$O$38,2,0)&amp;""</f>
        <v xml:space="preserve"> Data</v>
      </c>
      <c r="B146" s="38"/>
      <c r="C146" s="39"/>
      <c r="D146" s="39"/>
      <c r="E146" s="191"/>
      <c r="F146" s="179" t="s">
        <v>627</v>
      </c>
      <c r="G146" s="188" t="s">
        <v>622</v>
      </c>
      <c r="H146" s="188" t="s">
        <v>623</v>
      </c>
      <c r="I146" s="188" t="s">
        <v>624</v>
      </c>
      <c r="J146" s="188" t="s">
        <v>625</v>
      </c>
      <c r="K146" s="188" t="s">
        <v>626</v>
      </c>
    </row>
    <row r="147" spans="1:12" s="177" customFormat="1" ht="180.65" x14ac:dyDescent="0.25">
      <c r="A147" s="32" t="str">
        <f>Product!$A$39</f>
        <v>DATA-01</v>
      </c>
      <c r="B147" s="33" t="str">
        <f>VLOOKUP($A147,Product!$A$13:$E$61,2,0)&amp;""</f>
        <v>Will the institution's data be stored on any devices (database servers, file servers, SAN, NAS, etc.) configured with non-RFC 1918/4193 (i.e., publicly routable) IP addresses?*</v>
      </c>
      <c r="C147" s="186" t="str">
        <f>VLOOKUP($A147,Product!$A$13:$E$61,3,0)&amp;""</f>
        <v>No</v>
      </c>
      <c r="D147" s="63" t="str">
        <f>IF(LEFT(VLOOKUP($A147,Product!$A$13:$E$61,5,0),21)='Auto Responses'!$A$32,'Auto Responses'!$A$33,VLOOKUP($A147,Product!$A$13:$E$61,4,0))&amp;""</f>
        <v>Production storage resides on private networks (VPC/subnets) behind firewalls and Network Address Translation; only secure HTTP (443) endpoints are public, and all other access uses VPN/private endpoints.</v>
      </c>
      <c r="E147" s="192" t="str">
        <f>VLOOKUP($A147,Product!$A$13:$E$61,5,0)&amp;""</f>
        <v/>
      </c>
      <c r="F147" s="198"/>
      <c r="G147" s="184" t="str">
        <f>VLOOKUP($A147,Questions!$A$2:$X$333,21,0)&amp;""</f>
        <v>No</v>
      </c>
      <c r="H147" s="185"/>
      <c r="I147" s="186" t="str">
        <f>VLOOKUP($A147,Questions!$A$2:$X$333,23,0)&amp;""</f>
        <v>Critical Importance</v>
      </c>
      <c r="J147" s="185"/>
      <c r="K147" s="187" t="b">
        <v>0</v>
      </c>
      <c r="L147" s="1"/>
    </row>
    <row r="148" spans="1:12" s="177" customFormat="1" ht="75.3" x14ac:dyDescent="0.25">
      <c r="A148" s="32" t="str">
        <f>Product!$A$40</f>
        <v>DATA-02</v>
      </c>
      <c r="B148" s="33" t="str">
        <f>VLOOKUP($A148,Product!$A$13:$E$61,2,0)&amp;""</f>
        <v>Is the transport of sensitive data encrypted using security protocols/algorithms (e.g., system-to-client)?*</v>
      </c>
      <c r="C148" s="186" t="str">
        <f>VLOOKUP($A148,Product!$A$13:$E$61,3,0)&amp;""</f>
        <v>Yes</v>
      </c>
      <c r="D148" s="63" t="str">
        <f>IF(LEFT(VLOOKUP($A148,Product!$A$13:$E$61,5,0),21)='Auto Responses'!$A$32,'Auto Responses'!$A$33,VLOOKUP($A148,Product!$A$13:$E$61,4,0))&amp;""</f>
        <v>Sensitive data in transit is encrypted using SSL/HTTPS with TLS v1.2 or v1.3 for external connections.</v>
      </c>
      <c r="E148" s="192" t="str">
        <f>VLOOKUP($A148,Product!$A$13:$E$61,5,0)&amp;""</f>
        <v>Summarize your transport encryption strategy.</v>
      </c>
      <c r="F148" s="198"/>
      <c r="G148" s="184" t="str">
        <f>VLOOKUP($A148,Questions!$A$2:$X$333,21,0)&amp;""</f>
        <v>Yes</v>
      </c>
      <c r="H148" s="185"/>
      <c r="I148" s="186" t="str">
        <f>VLOOKUP($A148,Questions!$A$2:$X$333,23,0)&amp;""</f>
        <v>Critical Importance</v>
      </c>
      <c r="J148" s="185"/>
      <c r="K148" s="187" t="b">
        <v>0</v>
      </c>
      <c r="L148" s="1"/>
    </row>
    <row r="149" spans="1:12" s="177" customFormat="1" ht="120.45" x14ac:dyDescent="0.25">
      <c r="A149" s="32" t="str">
        <f>Product!$A$41</f>
        <v>DATA-03</v>
      </c>
      <c r="B149" s="33" t="str">
        <f>VLOOKUP($A149,Product!$A$13:$E$61,2,0)&amp;""</f>
        <v>Is the storage of sensitive data encrypted using security protocols/algorithms (e.g., disk encryption, at-rest, files, and within a running database)?*</v>
      </c>
      <c r="C149" s="186" t="str">
        <f>VLOOKUP($A149,Product!$A$13:$E$61,3,0)&amp;""</f>
        <v>Yes</v>
      </c>
      <c r="D149" s="63" t="str">
        <f>IF(LEFT(VLOOKUP($A149,Product!$A$13:$E$61,5,0),21)='Auto Responses'!$A$32,'Auto Responses'!$A$33,VLOOKUP($A149,Product!$A$13:$E$61,4,0))&amp;""</f>
        <v>Data at rest is encrypted at the disk/media level using AES 256 or AES 128; all disks and Google Cloud SQL databases are encrypted by default.</v>
      </c>
      <c r="E149" s="192" t="str">
        <f>VLOOKUP($A149,Product!$A$13:$E$61,5,0)&amp;""</f>
        <v>Summarize your data encryption strategy and state what encryption options are available.</v>
      </c>
      <c r="F149" s="198"/>
      <c r="G149" s="184" t="str">
        <f>VLOOKUP($A149,Questions!$A$2:$X$333,21,0)&amp;""</f>
        <v>Yes</v>
      </c>
      <c r="H149" s="185"/>
      <c r="I149" s="186" t="str">
        <f>VLOOKUP($A149,Questions!$A$2:$X$333,23,0)&amp;""</f>
        <v>Critical Importance</v>
      </c>
      <c r="J149" s="185"/>
      <c r="K149" s="187" t="b">
        <v>0</v>
      </c>
      <c r="L149" s="1"/>
    </row>
    <row r="150" spans="1:12" s="177" customFormat="1" ht="60.25" x14ac:dyDescent="0.25">
      <c r="A150" s="32" t="str">
        <f>Product!$A$42</f>
        <v>DATA-04</v>
      </c>
      <c r="B150" s="33" t="str">
        <f>VLOOKUP($A150,Product!$A$13:$E$61,2,0)&amp;""</f>
        <v>Do all cryptographic modules in use in your solution conform to the Federal Information Processing Standards (FIPS PUB 140-2 or 140-3)?*</v>
      </c>
      <c r="C150" s="186" t="str">
        <f>VLOOKUP($A150,Product!$A$13:$E$61,3,0)&amp;""</f>
        <v>Yes</v>
      </c>
      <c r="D150" s="63" t="str">
        <f>IF(LEFT(VLOOKUP($A150,Product!$A$13:$E$61,5,0),21)='Auto Responses'!$A$32,'Auto Responses'!$A$33,VLOOKUP($A150,Product!$A$13:$E$61,4,0))&amp;""</f>
        <v>All encryption uses FIPS‑validated modules, including BitLocker on laptops.</v>
      </c>
      <c r="E150" s="192" t="str">
        <f>VLOOKUP($A150,Product!$A$13:$E$61,5,0)&amp;""</f>
        <v>Provide reference to FIPS 140-3 validation certificates.</v>
      </c>
      <c r="F150" s="198"/>
      <c r="G150" s="184" t="str">
        <f>VLOOKUP($A150,Questions!$A$2:$X$333,21,0)&amp;""</f>
        <v>Yes</v>
      </c>
      <c r="H150" s="185"/>
      <c r="I150" s="186" t="str">
        <f>VLOOKUP($A150,Questions!$A$2:$X$333,23,0)&amp;""</f>
        <v>Critical Importance</v>
      </c>
      <c r="J150" s="185"/>
      <c r="K150" s="187" t="b">
        <v>0</v>
      </c>
      <c r="L150" s="1"/>
    </row>
    <row r="151" spans="1:12" s="177" customFormat="1" ht="135.5" x14ac:dyDescent="0.25">
      <c r="A151" s="32" t="str">
        <f>Product!$A$43</f>
        <v>DATA-05</v>
      </c>
      <c r="B151" s="33" t="str">
        <f>VLOOKUP($A151,Product!$A$13:$E$61,2,0)&amp;""</f>
        <v>Will the institution's data be available within the system for a period of time at the completion of this contract?*</v>
      </c>
      <c r="C151" s="186" t="str">
        <f>VLOOKUP($A151,Product!$A$13:$E$61,3,0)&amp;""</f>
        <v>Yes</v>
      </c>
      <c r="D151" s="63" t="str">
        <f>IF(LEFT(VLOOKUP($A151,Product!$A$13:$E$61,5,0),21)='Auto Responses'!$A$32,'Auto Responses'!$A$33,VLOOKUP($A151,Product!$A$13:$E$61,4,0))&amp;""</f>
        <v>Customer data is retained indefinitely unless deletion is requested. Personally identifiable information is deleted or de-identified when no longer needed or upon request.</v>
      </c>
      <c r="E151" s="192" t="str">
        <f>VLOOKUP($A151,Product!$A$13:$E$61,5,0)&amp;""</f>
        <v>State the length of time that the institution's data will be available in the system at the completion of the contract.</v>
      </c>
      <c r="F151" s="198"/>
      <c r="G151" s="184" t="str">
        <f>VLOOKUP($A151,Questions!$A$2:$X$333,21,0)&amp;""</f>
        <v>Yes</v>
      </c>
      <c r="H151" s="185"/>
      <c r="I151" s="186" t="str">
        <f>VLOOKUP($A151,Questions!$A$2:$X$333,23,0)&amp;""</f>
        <v>Critical Importance</v>
      </c>
      <c r="J151" s="185"/>
      <c r="K151" s="187" t="b">
        <v>0</v>
      </c>
      <c r="L151" s="1"/>
    </row>
    <row r="152" spans="1:12" s="177" customFormat="1" ht="120.45" x14ac:dyDescent="0.25">
      <c r="A152" s="32" t="str">
        <f>Product!$A$44</f>
        <v>DATA-06</v>
      </c>
      <c r="B152" s="33" t="str">
        <f>VLOOKUP($A152,Product!$A$13:$E$61,2,0)&amp;""</f>
        <v>Are ownership rights to all data, inputs, outputs, and metadata retained even through a provider acquisition or bankruptcy event?*</v>
      </c>
      <c r="C152" s="186" t="str">
        <f>VLOOKUP($A152,Product!$A$13:$E$61,3,0)&amp;""</f>
        <v>Yes</v>
      </c>
      <c r="D152" s="63" t="str">
        <f>IF(LEFT(VLOOKUP($A152,Product!$A$13:$E$61,5,0),21)='Auto Responses'!$A$32,'Auto Responses'!$A$33,VLOOKUP($A152,Product!$A$13:$E$61,4,0))&amp;""</f>
        <v>Customers retain ownership of their data; export, portability, and secure deletion at the end of the arrangement are supported upon request.</v>
      </c>
      <c r="E152" s="192" t="str">
        <f>VLOOKUP($A152,Product!$A$13:$E$61,5,0)&amp;""</f>
        <v>Provide references, as needed.</v>
      </c>
      <c r="F152" s="198"/>
      <c r="G152" s="184" t="str">
        <f>VLOOKUP($A152,Questions!$A$2:$X$333,21,0)&amp;""</f>
        <v>Yes</v>
      </c>
      <c r="H152" s="185"/>
      <c r="I152" s="186" t="str">
        <f>VLOOKUP($A152,Questions!$A$2:$X$333,23,0)&amp;""</f>
        <v>Critical Importance</v>
      </c>
      <c r="J152" s="185"/>
      <c r="K152" s="187" t="b">
        <v>0</v>
      </c>
      <c r="L152" s="1"/>
    </row>
    <row r="153" spans="1:12" s="177" customFormat="1" ht="75.3" x14ac:dyDescent="0.25">
      <c r="A153" s="32" t="str">
        <f>Product!$A$45</f>
        <v>DATA-07</v>
      </c>
      <c r="B153" s="33" t="str">
        <f>VLOOKUP($A153,Product!$A$13:$E$61,2,0)&amp;""</f>
        <v>Do backups containing the institution's data ever leave the institution's data zone either physically or via network routing?*</v>
      </c>
      <c r="C153" s="186" t="str">
        <f>VLOOKUP($A153,Product!$A$13:$E$61,3,0)&amp;""</f>
        <v>No</v>
      </c>
      <c r="D153" s="63" t="str">
        <f>IF(LEFT(VLOOKUP($A153,Product!$A$13:$E$61,5,0),21)='Auto Responses'!$A$32,'Auto Responses'!$A$33,VLOOKUP($A153,Product!$A$13:$E$61,4,0))&amp;""</f>
        <v>Backups are stored on Google Cloud Platform within the USA and do not reside outside the USA.</v>
      </c>
      <c r="E153" s="192" t="str">
        <f>VLOOKUP($A153,Product!$A$13:$E$61,5,0)&amp;""</f>
        <v/>
      </c>
      <c r="F153" s="198"/>
      <c r="G153" s="184" t="str">
        <f>VLOOKUP($A153,Questions!$A$2:$X$333,21,0)&amp;""</f>
        <v>No</v>
      </c>
      <c r="H153" s="185"/>
      <c r="I153" s="186" t="str">
        <f>VLOOKUP($A153,Questions!$A$2:$X$333,23,0)&amp;""</f>
        <v>Critical Importance</v>
      </c>
      <c r="J153" s="185"/>
      <c r="K153" s="187" t="b">
        <v>0</v>
      </c>
      <c r="L153" s="1"/>
    </row>
    <row r="154" spans="1:12" s="177" customFormat="1" ht="135.5" x14ac:dyDescent="0.25">
      <c r="A154" s="32" t="str">
        <f>Product!$A$46</f>
        <v>DATA-08</v>
      </c>
      <c r="B154" s="33" t="str">
        <f>VLOOKUP($A154,Product!$A$13:$E$61,2,0)&amp;""</f>
        <v>Is media used for long-term retention of business data and archival purposes stored in a secure, environmentally protected area?*</v>
      </c>
      <c r="C154" s="186" t="str">
        <f>VLOOKUP($A154,Product!$A$13:$E$61,3,0)&amp;""</f>
        <v>Yes</v>
      </c>
      <c r="D154" s="63" t="str">
        <f>IF(LEFT(VLOOKUP($A154,Product!$A$13:$E$61,5,0),21)='Auto Responses'!$A$32,'Auto Responses'!$A$33,VLOOKUP($A154,Product!$A$13:$E$61,4,0))&amp;""</f>
        <v>Backup data is stored securely in cloud data centers (GCP and Azure) that provide physical security and environmental protections such as fire suppression and climate control.</v>
      </c>
      <c r="E154" s="192" t="str">
        <f>VLOOKUP($A154,Product!$A$13:$E$61,5,0)&amp;""</f>
        <v>Provide a general summary of your archival environment.</v>
      </c>
      <c r="F154" s="198"/>
      <c r="G154" s="184" t="str">
        <f>VLOOKUP($A154,Questions!$A$2:$X$333,21,0)&amp;""</f>
        <v>Yes</v>
      </c>
      <c r="H154" s="185"/>
      <c r="I154" s="186" t="str">
        <f>VLOOKUP($A154,Questions!$A$2:$X$333,23,0)&amp;""</f>
        <v>Critical Importance</v>
      </c>
      <c r="J154" s="185"/>
      <c r="K154" s="187" t="b">
        <v>0</v>
      </c>
      <c r="L154" s="1"/>
    </row>
    <row r="155" spans="1:12" s="177" customFormat="1" ht="210.8" x14ac:dyDescent="0.25">
      <c r="A155" s="32" t="str">
        <f>Product!$A$47</f>
        <v>DATA-09</v>
      </c>
      <c r="B155" s="33" t="str">
        <f>VLOOKUP($A155,Product!$A$13:$E$61,2,0)&amp;""</f>
        <v>At the completion of this contract, will data be returned to the institution and/or deleted from all your systems and archives?</v>
      </c>
      <c r="C155" s="186" t="str">
        <f>VLOOKUP($A155,Product!$A$13:$E$61,3,0)&amp;""</f>
        <v>Yes</v>
      </c>
      <c r="D155" s="63" t="str">
        <f>IF(LEFT(VLOOKUP($A155,Product!$A$13:$E$61,5,0),21)='Auto Responses'!$A$32,'Auto Responses'!$A$33,VLOOKUP($A155,Product!$A$13:$E$61,4,0))&amp;""</f>
        <v>Data can be exported to you upon request. Upon contract termination, Data is retained in system for client use and analysis, unless a data purge is requested by client; PII is securely deleted following termination, and archived/backed-up data can be securely deleted upon request.</v>
      </c>
      <c r="E155" s="192" t="str">
        <f>VLOOKUP($A155,Product!$A$13:$E$61,5,0)&amp;""</f>
        <v>State the length of time that the institution's data will be available in the system at the completion of the contract.</v>
      </c>
      <c r="F155" s="198"/>
      <c r="G155" s="184" t="str">
        <f>VLOOKUP($A155,Questions!$A$2:$X$333,21,0)&amp;""</f>
        <v>Yes</v>
      </c>
      <c r="H155" s="185"/>
      <c r="I155" s="186" t="str">
        <f>VLOOKUP($A155,Questions!$A$2:$X$333,23,0)&amp;""</f>
        <v>Standard Importance</v>
      </c>
      <c r="J155" s="185"/>
      <c r="K155" s="187" t="b">
        <v>0</v>
      </c>
      <c r="L155" s="1"/>
    </row>
    <row r="156" spans="1:12" s="177" customFormat="1" ht="60.25" x14ac:dyDescent="0.25">
      <c r="A156" s="32" t="str">
        <f>Product!$A$48</f>
        <v>DATA-10</v>
      </c>
      <c r="B156" s="33" t="str">
        <f>VLOOKUP($A156,Product!$A$13:$E$61,2,0)&amp;""</f>
        <v>Can the institution extract a full or partial backup of data?</v>
      </c>
      <c r="C156" s="186" t="str">
        <f>VLOOKUP($A156,Product!$A$13:$E$61,3,0)&amp;""</f>
        <v>Yes</v>
      </c>
      <c r="D156" s="63" t="str">
        <f>IF(LEFT(VLOOKUP($A156,Product!$A$13:$E$61,5,0),21)='Auto Responses'!$A$32,'Auto Responses'!$A$33,VLOOKUP($A156,Product!$A$13:$E$61,4,0))&amp;""</f>
        <v>Data can be exported upon request, and full or partial backups can be extracted.</v>
      </c>
      <c r="E156" s="192" t="str">
        <f>VLOOKUP($A156,Product!$A$13:$E$61,5,0)&amp;""</f>
        <v>Provide a general summary of how full and partial backups of data can be extracted.</v>
      </c>
      <c r="F156" s="198"/>
      <c r="G156" s="184" t="str">
        <f>VLOOKUP($A156,Questions!$A$2:$X$333,21,0)&amp;""</f>
        <v>Yes</v>
      </c>
      <c r="H156" s="185"/>
      <c r="I156" s="186" t="str">
        <f>VLOOKUP($A156,Questions!$A$2:$X$333,23,0)&amp;""</f>
        <v>Standard Importance</v>
      </c>
      <c r="J156" s="185"/>
      <c r="K156" s="187" t="b">
        <v>0</v>
      </c>
      <c r="L156" s="1"/>
    </row>
    <row r="157" spans="1:12" s="177" customFormat="1" ht="195.75" x14ac:dyDescent="0.25">
      <c r="A157" s="32" t="str">
        <f>Product!$A$49</f>
        <v>DATA-11</v>
      </c>
      <c r="B157" s="33" t="str">
        <f>VLOOKUP($A157,Product!$A$13:$E$61,2,0)&amp;""</f>
        <v>Do current backups include all operating system software, utilities, security software, application software, and data files necessary for recovery?</v>
      </c>
      <c r="C157" s="186" t="str">
        <f>VLOOKUP($A157,Product!$A$13:$E$61,3,0)&amp;""</f>
        <v>Yes</v>
      </c>
      <c r="D157" s="63" t="str">
        <f>IF(LEFT(VLOOKUP($A157,Product!$A$13:$E$61,5,0),21)='Auto Responses'!$A$32,'Auto Responses'!$A$33,VLOOKUP($A157,Product!$A$13:$E$61,4,0))&amp;""</f>
        <v>Backup copies of information, software, and system images are taken regularly to support recovery, with procedures for maintaining and recovering customer data per documented SLAs. The BC/DR plan specifies re-deploying systems from backups.</v>
      </c>
      <c r="E157" s="192" t="str">
        <f>VLOOKUP($A157,Product!$A$13:$E$61,5,0)&amp;""</f>
        <v>Decribe your overall strategy to accomplish these elements.</v>
      </c>
      <c r="F157" s="198"/>
      <c r="G157" s="184" t="str">
        <f>VLOOKUP($A157,Questions!$A$2:$X$333,21,0)&amp;""</f>
        <v>Yes</v>
      </c>
      <c r="H157" s="185"/>
      <c r="I157" s="186" t="str">
        <f>VLOOKUP($A157,Questions!$A$2:$X$333,23,0)&amp;""</f>
        <v>Standard Importance</v>
      </c>
      <c r="J157" s="185"/>
      <c r="K157" s="187" t="b">
        <v>0</v>
      </c>
      <c r="L157" s="1"/>
    </row>
    <row r="158" spans="1:12" s="177" customFormat="1" ht="90.35" x14ac:dyDescent="0.25">
      <c r="A158" s="32" t="str">
        <f>Product!$A$50</f>
        <v>DATA-12</v>
      </c>
      <c r="B158" s="33" t="str">
        <f>VLOOKUP($A158,Product!$A$13:$E$61,2,0)&amp;""</f>
        <v>Are you performing off-site backups (i.e., digitally moved off site)?</v>
      </c>
      <c r="C158" s="186" t="str">
        <f>VLOOKUP($A158,Product!$A$13:$E$61,3,0)&amp;""</f>
        <v>Yes</v>
      </c>
      <c r="D158" s="63" t="str">
        <f>IF(LEFT(VLOOKUP($A158,Product!$A$13:$E$61,5,0),21)='Auto Responses'!$A$32,'Auto Responses'!$A$33,VLOOKUP($A158,Product!$A$13:$E$61,4,0))&amp;""</f>
        <v>Backups are stored in the cloud (Google Cloud Platform for TestGenius client data and Azure for company data).</v>
      </c>
      <c r="E158" s="192" t="str">
        <f>VLOOKUP($A158,Product!$A$13:$E$61,5,0)&amp;""</f>
        <v>Summarize your off-site backup strategy.</v>
      </c>
      <c r="F158" s="198"/>
      <c r="G158" s="184" t="str">
        <f>VLOOKUP($A158,Questions!$A$2:$X$333,21,0)&amp;""</f>
        <v>Yes</v>
      </c>
      <c r="H158" s="185"/>
      <c r="I158" s="186" t="str">
        <f>VLOOKUP($A158,Questions!$A$2:$X$333,23,0)&amp;""</f>
        <v>Standard Importance</v>
      </c>
      <c r="J158" s="185"/>
      <c r="K158" s="187" t="b">
        <v>0</v>
      </c>
      <c r="L158" s="1"/>
    </row>
    <row r="159" spans="1:12" s="177" customFormat="1" ht="150.55000000000001" x14ac:dyDescent="0.25">
      <c r="A159" s="32" t="str">
        <f>Product!$A$51</f>
        <v>DATA-13</v>
      </c>
      <c r="B159" s="33" t="str">
        <f>VLOOKUP($A159,Product!$A$13:$E$61,2,0)&amp;""</f>
        <v>Are physical backups taken off-site (i.e., physically moved off site)?</v>
      </c>
      <c r="C159" s="186" t="str">
        <f>VLOOKUP($A159,Product!$A$13:$E$61,3,0)&amp;""</f>
        <v>N/A</v>
      </c>
      <c r="D159" s="63" t="str">
        <f>IF(LEFT(VLOOKUP($A159,Product!$A$13:$E$61,5,0),21)='Auto Responses'!$A$32,'Auto Responses'!$A$33,VLOOKUP($A159,Product!$A$13:$E$61,4,0))&amp;""</f>
        <v>Backups are stored off-site in the cloud—TestGenius in Google Cloud Platform and corporate backups in Azure managed by our MSP. No external media/tapes are used for TestGenius/QAS backups.</v>
      </c>
      <c r="E159" s="192" t="str">
        <f>VLOOKUP($A159,Product!$A$13:$E$61,5,0)&amp;""</f>
        <v/>
      </c>
      <c r="F159" s="198"/>
      <c r="G159" s="184" t="str">
        <f>VLOOKUP($A159,Questions!$A$2:$X$333,21,0)&amp;""</f>
        <v>Yes</v>
      </c>
      <c r="H159" s="185"/>
      <c r="I159" s="186" t="str">
        <f>VLOOKUP($A159,Questions!$A$2:$X$333,23,0)&amp;""</f>
        <v>Standard Importance</v>
      </c>
      <c r="J159" s="185"/>
      <c r="K159" s="187" t="b">
        <v>0</v>
      </c>
      <c r="L159" s="1"/>
    </row>
    <row r="160" spans="1:12" s="177" customFormat="1" ht="75.3" x14ac:dyDescent="0.25">
      <c r="A160" s="32" t="str">
        <f>Product!$A$52</f>
        <v>DATA-14</v>
      </c>
      <c r="B160" s="33" t="str">
        <f>VLOOKUP($A160,Product!$A$13:$E$61,2,0)&amp;""</f>
        <v>Are data backups encrypted?</v>
      </c>
      <c r="C160" s="186" t="str">
        <f>VLOOKUP($A160,Product!$A$13:$E$61,3,0)&amp;""</f>
        <v>Yes</v>
      </c>
      <c r="D160" s="63" t="str">
        <f>IF(LEFT(VLOOKUP($A160,Product!$A$13:$E$61,5,0),21)='Auto Responses'!$A$32,'Auto Responses'!$A$33,VLOOKUP($A160,Product!$A$13:$E$61,4,0))&amp;""</f>
        <v>Encrypted at rest and in transit.</v>
      </c>
      <c r="E160" s="192" t="str">
        <f>VLOOKUP($A160,Product!$A$13:$E$61,5,0)&amp;""</f>
        <v>Summarize the encryption algorithm/strategy you are using to secure backups.</v>
      </c>
      <c r="F160" s="198"/>
      <c r="G160" s="184" t="str">
        <f>VLOOKUP($A160,Questions!$A$2:$X$333,21,0)&amp;""</f>
        <v>Yes</v>
      </c>
      <c r="H160" s="185"/>
      <c r="I160" s="186" t="str">
        <f>VLOOKUP($A160,Questions!$A$2:$X$333,23,0)&amp;""</f>
        <v>Minor Importance</v>
      </c>
      <c r="J160" s="185"/>
      <c r="K160" s="187" t="b">
        <v>0</v>
      </c>
      <c r="L160" s="1"/>
    </row>
    <row r="161" spans="1:12" s="177" customFormat="1" ht="255.95" x14ac:dyDescent="0.25">
      <c r="A161" s="32" t="str">
        <f>Product!$A$53</f>
        <v>DATA-15</v>
      </c>
      <c r="B161" s="33" t="str">
        <f>VLOOKUP($A161,Product!$A$13:$E$61,2,0)&amp;""</f>
        <v>Do you have a media handling process that is documented and currently implemented that meets established business needs and regulatory requirements, including end-of-life, repurposing, and data-sanitization procedures?</v>
      </c>
      <c r="C161" s="186" t="str">
        <f>VLOOKUP($A161,Product!$A$13:$E$61,3,0)&amp;""</f>
        <v>Yes</v>
      </c>
      <c r="D161" s="63" t="str">
        <f>IF(LEFT(VLOOKUP($A161,Product!$A$13:$E$61,5,0),21)='Auto Responses'!$A$32,'Auto Responses'!$A$33,VLOOKUP($A161,Product!$A$13:$E$61,4,0))&amp;""</f>
        <v>Documented policies are implemented: media and devices are securely wiped before reassignment, and at end‑of‑life drives are destroyed or processed via an e‑waste vendor with certificates retained for one year. Procedures reference NIST SP 800‑88 and require disposal in accordance with relevant laws and regulations.</v>
      </c>
      <c r="E161" s="192" t="str">
        <f>VLOOKUP($A161,Product!$A$13:$E$61,5,0)&amp;""</f>
        <v>Provide documented details of this process (link or attached).</v>
      </c>
      <c r="F161" s="198"/>
      <c r="G161" s="184" t="str">
        <f>VLOOKUP($A161,Questions!$A$2:$X$333,21,0)&amp;""</f>
        <v>Yes</v>
      </c>
      <c r="H161" s="185"/>
      <c r="I161" s="186" t="str">
        <f>VLOOKUP($A161,Questions!$A$2:$X$333,23,0)&amp;""</f>
        <v>Standard Importance</v>
      </c>
      <c r="J161" s="185"/>
      <c r="K161" s="187" t="b">
        <v>0</v>
      </c>
      <c r="L161" s="1"/>
    </row>
    <row r="162" spans="1:12" s="177" customFormat="1" ht="135.5" x14ac:dyDescent="0.25">
      <c r="A162" s="32" t="str">
        <f>Product!$A$54</f>
        <v>DATA-16</v>
      </c>
      <c r="B162" s="33" t="str">
        <f>VLOOKUP($A162,Product!$A$13:$E$61,2,0)&amp;""</f>
        <v>Does the process described in DATA-15 adhere to DoD 5220.22-M and/or NIST SP 800-88 standards?</v>
      </c>
      <c r="C162" s="186" t="str">
        <f>VLOOKUP($A162,Product!$A$13:$E$61,3,0)&amp;""</f>
        <v>Yes</v>
      </c>
      <c r="D162" s="63" t="str">
        <f>IF(LEFT(VLOOKUP($A162,Product!$A$13:$E$61,5,0),21)='Auto Responses'!$A$32,'Auto Responses'!$A$33,VLOOKUP($A162,Product!$A$13:$E$61,4,0))&amp;""</f>
        <v>Media sanitization follows NIST SP 800-88 Rev. 1; devices are securely wiped or physically destroyed, and certificates of destruction are retained when third-party disposal is used.</v>
      </c>
      <c r="E162" s="192" t="str">
        <f>VLOOKUP($A162,Product!$A$13:$E$61,5,0)&amp;""</f>
        <v/>
      </c>
      <c r="F162" s="198"/>
      <c r="G162" s="184" t="str">
        <f>VLOOKUP($A162,Questions!$A$2:$X$333,21,0)&amp;""</f>
        <v>Yes</v>
      </c>
      <c r="H162" s="185"/>
      <c r="I162" s="186" t="str">
        <f>VLOOKUP($A162,Questions!$A$2:$X$333,23,0)&amp;""</f>
        <v>Standard Importance</v>
      </c>
      <c r="J162" s="185"/>
      <c r="K162" s="187" t="b">
        <v>0</v>
      </c>
      <c r="L162" s="1"/>
    </row>
    <row r="163" spans="1:12" s="177" customFormat="1" ht="225.85" x14ac:dyDescent="0.25">
      <c r="A163" s="32" t="str">
        <f>Product!$A$55</f>
        <v>DATA-17</v>
      </c>
      <c r="B163" s="33" t="str">
        <f>VLOOKUP($A163,Product!$A$13:$E$61,2,0)&amp;""</f>
        <v>Does your staff (or third party) have access to institutional data (e.g., financial, PHI, or other sensitive information) through any means?</v>
      </c>
      <c r="C163" s="186" t="str">
        <f>VLOOKUP($A163,Product!$A$13:$E$61,3,0)&amp;""</f>
        <v>Yes</v>
      </c>
      <c r="D163" s="63" t="str">
        <f>IF(LEFT(VLOOKUP($A163,Product!$A$13:$E$61,5,0),21)='Auto Responses'!$A$32,'Auto Responses'!$A$33,VLOOKUP($A163,Product!$A$13:$E$61,4,0))&amp;""</f>
        <v>Authorized Biddle personnel may access customer data on a need-to-know basis (e.g., for troubleshooting) governed by the principle of least privilege with RBAC, and approved cloud hosting providers have access/host the data under written third‑party security requirements.</v>
      </c>
      <c r="E163" s="192" t="str">
        <f>VLOOKUP($A163,Product!$A$13:$E$61,5,0)&amp;""</f>
        <v>Summarize what access staff (or third parties) have to institutional data.</v>
      </c>
      <c r="F163" s="198"/>
      <c r="G163" s="184" t="str">
        <f>VLOOKUP($A163,Questions!$A$2:$X$333,21,0)&amp;""</f>
        <v>No</v>
      </c>
      <c r="H163" s="185"/>
      <c r="I163" s="186" t="str">
        <f>VLOOKUP($A163,Questions!$A$2:$X$333,23,0)&amp;""</f>
        <v>Standard Importance</v>
      </c>
      <c r="J163" s="185"/>
      <c r="K163" s="187" t="b">
        <v>0</v>
      </c>
      <c r="L163" s="1"/>
    </row>
    <row r="164" spans="1:12" s="177" customFormat="1" ht="286.05" x14ac:dyDescent="0.25">
      <c r="A164" s="32" t="str">
        <f>Product!$A$56</f>
        <v>DATA-18</v>
      </c>
      <c r="B164" s="33" t="str">
        <f>VLOOKUP($A164,Product!$A$13:$E$61,2,0)&amp;""</f>
        <v>Do you have a documented and currently implemented strategy for securing employee workstations when they work remotely (i.e., not in a trusted computing environment)?</v>
      </c>
      <c r="C164" s="186" t="str">
        <f>VLOOKUP($A164,Product!$A$13:$E$61,3,0)&amp;""</f>
        <v>Yes</v>
      </c>
      <c r="D164" s="63" t="str">
        <f>IF(LEFT(VLOOKUP($A164,Product!$A$13:$E$61,5,0),21)='Auto Responses'!$A$32,'Auto Responses'!$A$33,VLOOKUP($A164,Product!$A$13:$E$61,4,0))&amp;""</f>
        <v>Remote use of company devices is governed by our Remote Working and Access Policy, which requires company-provided VPN configured with MFA, up‑to‑date firewalls and antivirus (users may not disable these), and full‑disk encryption on laptops (BitLocker). Compliance is verified through ongoing monitoring and internal/external audits.</v>
      </c>
      <c r="E164" s="192" t="str">
        <f>VLOOKUP($A164,Product!$A$13:$E$61,5,0)&amp;""</f>
        <v>Provide a detailed summary outlining the security controls implemented to protect the institution's data.</v>
      </c>
      <c r="F164" s="198"/>
      <c r="G164" s="184" t="str">
        <f>VLOOKUP($A164,Questions!$A$2:$X$333,21,0)&amp;""</f>
        <v>Yes</v>
      </c>
      <c r="H164" s="185"/>
      <c r="I164" s="186" t="str">
        <f>VLOOKUP($A164,Questions!$A$2:$X$333,23,0)&amp;""</f>
        <v>Standard Importance</v>
      </c>
      <c r="J164" s="185"/>
      <c r="K164" s="187" t="b">
        <v>0</v>
      </c>
      <c r="L164" s="1"/>
    </row>
    <row r="165" spans="1:12" s="177" customFormat="1" ht="195.75" x14ac:dyDescent="0.25">
      <c r="A165" s="32" t="str">
        <f>Product!$A$57</f>
        <v>DATA-19</v>
      </c>
      <c r="B165" s="33" t="str">
        <f>VLOOKUP($A165,Product!$A$13:$E$61,2,0)&amp;""</f>
        <v>Does the environment provide for dedicated single-tenant capabilities? If not, describe how your solution or environment separates data from different customers (e.g., logically, physically, single tenancy, multi-tenancy).</v>
      </c>
      <c r="C165" s="186" t="str">
        <f>VLOOKUP($A165,Product!$A$13:$E$61,3,0)&amp;""</f>
        <v>Yes</v>
      </c>
      <c r="D165" s="63" t="str">
        <f>IF(LEFT(VLOOKUP($A165,Product!$A$13:$E$61,5,0),21)='Auto Responses'!$A$32,'Auto Responses'!$A$33,VLOOKUP($A165,Product!$A$13:$E$61,4,0))&amp;""</f>
        <v>Dedicated single-tenant deployments are available; otherwise, production and disaster recovery data are logically segmented by ClientID within Google Cloud Platform, ensuring that other customers do not have access to the data.</v>
      </c>
      <c r="E165" s="192" t="str">
        <f>VLOOKUP($A165,Product!$A$13:$E$61,5,0)&amp;""</f>
        <v>Describe or provide a reference to how institution data is separated from that of other customers.</v>
      </c>
      <c r="F165" s="198"/>
      <c r="G165" s="184" t="str">
        <f>VLOOKUP($A165,Questions!$A$2:$X$333,21,0)&amp;""</f>
        <v>Yes</v>
      </c>
      <c r="H165" s="185"/>
      <c r="I165" s="186" t="str">
        <f>VLOOKUP($A165,Questions!$A$2:$X$333,23,0)&amp;""</f>
        <v>Minor Importance</v>
      </c>
      <c r="J165" s="185"/>
      <c r="K165" s="187" t="b">
        <v>0</v>
      </c>
      <c r="L165" s="1"/>
    </row>
    <row r="166" spans="1:12" s="177" customFormat="1" ht="90.35" x14ac:dyDescent="0.25">
      <c r="A166" s="32" t="str">
        <f>Product!$A$58</f>
        <v>DATA-20</v>
      </c>
      <c r="B166" s="33" t="str">
        <f>VLOOKUP($A166,Product!$A$13:$E$61,2,0)&amp;""</f>
        <v>Are ownership rights to all data, inputs, outputs, and metadata retained by the institution?</v>
      </c>
      <c r="C166" s="186" t="str">
        <f>VLOOKUP($A166,Product!$A$13:$E$61,3,0)&amp;""</f>
        <v>Yes</v>
      </c>
      <c r="D166" s="63" t="str">
        <f>IF(LEFT(VLOOKUP($A166,Product!$A$13:$E$61,5,0),21)='Auto Responses'!$A$32,'Auto Responses'!$A$33,VLOOKUP($A166,Product!$A$13:$E$61,4,0))&amp;""</f>
        <v>The institution retains ownership of its data, and we do not seek a right to use or own customer‑derived data.</v>
      </c>
      <c r="E166" s="192" t="str">
        <f>VLOOKUP($A166,Product!$A$13:$E$61,5,0)&amp;""</f>
        <v>Provide reference to your data ownership documention.</v>
      </c>
      <c r="F166" s="198"/>
      <c r="G166" s="184" t="str">
        <f>VLOOKUP($A166,Questions!$A$2:$X$333,21,0)&amp;""</f>
        <v>Yes</v>
      </c>
      <c r="H166" s="185"/>
      <c r="I166" s="186" t="str">
        <f>VLOOKUP($A166,Questions!$A$2:$X$333,23,0)&amp;""</f>
        <v>Minor Importance</v>
      </c>
      <c r="J166" s="185"/>
      <c r="K166" s="187" t="b">
        <v>0</v>
      </c>
      <c r="L166" s="1"/>
    </row>
    <row r="167" spans="1:12" s="177" customFormat="1" ht="240.9" x14ac:dyDescent="0.25">
      <c r="A167" s="32" t="str">
        <f>Product!$A$59</f>
        <v>DATA-21</v>
      </c>
      <c r="B167" s="33" t="str">
        <f>VLOOKUP($A167,Product!$A$13:$E$61,2,0)&amp;""</f>
        <v>In the event of imminent bankruptcy, closing of business, or retirement of service, will you provide 90 days for customers to get their data out of the system and migrate applications?</v>
      </c>
      <c r="C167" s="186" t="str">
        <f>VLOOKUP($A167,Product!$A$13:$E$61,3,0)&amp;""</f>
        <v/>
      </c>
      <c r="D167" s="63" t="str">
        <f>IF(LEFT(VLOOKUP($A167,Product!$A$13:$E$61,5,0),21)='Auto Responses'!$A$32,'Auto Responses'!$A$33,VLOOKUP($A167,Product!$A$13:$E$61,4,0))&amp;""</f>
        <v>Customers retain ownership and can request export of their data at any time, including full or partial backups. Customer data is retained indefinitely unless deletion is requested; data return requests can be fulfilled within ten days.</v>
      </c>
      <c r="E167" s="192" t="str">
        <f>VLOOKUP($A167,Product!$A$13:$E$61,5,0)&amp;""</f>
        <v/>
      </c>
      <c r="F167" s="198"/>
      <c r="G167" s="184" t="str">
        <f>VLOOKUP($A167,Questions!$A$2:$X$333,21,0)&amp;""</f>
        <v>Yes</v>
      </c>
      <c r="H167" s="185"/>
      <c r="I167" s="186" t="str">
        <f>VLOOKUP($A167,Questions!$A$2:$X$333,23,0)&amp;""</f>
        <v>Minor Importance</v>
      </c>
      <c r="J167" s="185"/>
      <c r="K167" s="187" t="b">
        <v>0</v>
      </c>
      <c r="L167" s="1"/>
    </row>
    <row r="168" spans="1:12" s="177" customFormat="1" ht="225.85" x14ac:dyDescent="0.25">
      <c r="A168" s="32" t="str">
        <f>Product!$A$60</f>
        <v>DATA-22</v>
      </c>
      <c r="B168" s="33" t="str">
        <f>VLOOKUP($A168,Product!$A$13:$E$61,2,0)&amp;""</f>
        <v>Are involatile backup copies made according to predefined schedules and securely stored and protected?</v>
      </c>
      <c r="C168" s="186" t="str">
        <f>VLOOKUP($A168,Product!$A$13:$E$61,3,0)&amp;""</f>
        <v>Yes</v>
      </c>
      <c r="D168" s="63" t="str">
        <f>IF(LEFT(VLOOKUP($A168,Product!$A$13:$E$61,5,0),21)='Auto Responses'!$A$32,'Auto Responses'!$A$33,VLOOKUP($A168,Product!$A$13:$E$61,4,0))&amp;""</f>
        <v>Backups are configured to run daily with schedules maintained in the backup application, and copies are stored separately in GCP (product) and Azure (company), encrypted and managed/controlled by authorized teams; backup and restore capabilities are tested at least annually.</v>
      </c>
      <c r="E168" s="192" t="str">
        <f>VLOOKUP($A168,Product!$A$13:$E$61,5,0)&amp;""</f>
        <v>If your strategy uses different processes for services and data, ensure that all strategies are clearly stated and supported.</v>
      </c>
      <c r="F168" s="198"/>
      <c r="G168" s="184" t="str">
        <f>VLOOKUP($A168,Questions!$A$2:$X$333,21,0)&amp;""</f>
        <v>Yes</v>
      </c>
      <c r="H168" s="185"/>
      <c r="I168" s="186" t="str">
        <f>VLOOKUP($A168,Questions!$A$2:$X$333,23,0)&amp;""</f>
        <v>Minor Importance</v>
      </c>
      <c r="J168" s="185"/>
      <c r="K168" s="187" t="b">
        <v>0</v>
      </c>
      <c r="L168" s="1"/>
    </row>
    <row r="169" spans="1:12" s="177" customFormat="1" ht="271" x14ac:dyDescent="0.25">
      <c r="A169" s="32" t="str">
        <f>Product!$A$61</f>
        <v>DATA-23</v>
      </c>
      <c r="B169" s="33" t="str">
        <f>VLOOKUP($A169,Product!$A$13:$E$61,2,0)&amp;""</f>
        <v>Do you have a cryptographic key management process (generation, exchange, storage, safeguards, use, vetting, and replacement) that is documented and currently implemented, for all system components (e.g., database, system, web, etc.)?</v>
      </c>
      <c r="C169" s="186" t="str">
        <f>VLOOKUP($A169,Product!$A$13:$E$61,3,0)&amp;""</f>
        <v>Yes</v>
      </c>
      <c r="D169" s="63" t="str">
        <f>IF(LEFT(VLOOKUP($A169,Product!$A$13:$E$61,5,0),21)='Auto Responses'!$A$32,'Auto Responses'!$A$33,VLOOKUP($A169,Product!$A$13:$E$61,4,0))&amp;""</f>
        <v>Documented in our Cryptography Policy (aligned to NIST SP 800-57) with controlled access and defined algorithms plus rotation (up to 1 year for data-at-rest keys and certificates), and implemented across our environments—Biddle infrastructure keys are MSP-managed and TestGenius keys are managed in GCP using FIPS-validated cryptography.</v>
      </c>
      <c r="E169" s="192" t="str">
        <f>VLOOKUP($A169,Product!$A$13:$E$61,5,0)&amp;""</f>
        <v>Summarize your cryptographic key management process.</v>
      </c>
      <c r="F169" s="198"/>
      <c r="G169" s="184" t="str">
        <f>VLOOKUP($A169,Questions!$A$2:$X$333,21,0)&amp;""</f>
        <v>Yes</v>
      </c>
      <c r="H169" s="185"/>
      <c r="I169" s="186" t="str">
        <f>VLOOKUP($A169,Questions!$A$2:$X$333,23,0)&amp;""</f>
        <v>Minor Importance</v>
      </c>
      <c r="J169" s="185"/>
      <c r="K169" s="187" t="b">
        <v>0</v>
      </c>
      <c r="L169" s="1"/>
    </row>
    <row r="170" spans="1:12" s="1" customFormat="1" ht="17.05" x14ac:dyDescent="0.2">
      <c r="A170" s="28" t="str">
        <f>VLOOKUP(LEFT($A171,4),'Auto Responses'!$N$4:$O$38,2,0)&amp;""</f>
        <v xml:space="preserve"> Application/Service Security</v>
      </c>
      <c r="B170" s="38"/>
      <c r="C170" s="39"/>
      <c r="D170" s="39"/>
      <c r="E170" s="191"/>
      <c r="F170" s="179" t="s">
        <v>627</v>
      </c>
      <c r="G170" s="188" t="s">
        <v>622</v>
      </c>
      <c r="H170" s="188" t="s">
        <v>623</v>
      </c>
      <c r="I170" s="188" t="s">
        <v>624</v>
      </c>
      <c r="J170" s="188" t="s">
        <v>625</v>
      </c>
      <c r="K170" s="188" t="s">
        <v>626</v>
      </c>
    </row>
    <row r="171" spans="1:12" s="177" customFormat="1" ht="90.35" x14ac:dyDescent="0.25">
      <c r="A171" s="32" t="str">
        <f>Infrastructure!$A$20</f>
        <v>APPL-01</v>
      </c>
      <c r="B171" s="33" t="str">
        <f>VLOOKUP($A171,Infrastructure!$A$13:$E$74,2,0)&amp;""</f>
        <v>Are access controls for institutional accounts based on structured rules, such as role-based access control (RBAC), attribute-based access control (ABAC), or policy-based access control (PBAC)?*</v>
      </c>
      <c r="C171" s="186" t="str">
        <f>VLOOKUP($A171,Infrastructure!$A$13:$E$74,3,0)&amp;""</f>
        <v>Yes</v>
      </c>
      <c r="D171" s="63" t="str">
        <f>IF(LEFT(VLOOKUP($A171,Infrastructure!$A$13:$E$74,5,0),21)='Auto Responses'!$A$32,'Auto Responses'!$A$33,VLOOKUP($A171,Infrastructure!$A$13:$E$74,4,0))&amp;""</f>
        <v>Access rights are governed by structured rules using Role-Based Access Control (RBAC) as the primary method.</v>
      </c>
      <c r="E171" s="192" t="str">
        <f>VLOOKUP($A171,Infrastructure!$A$13:$E$74,5,0)&amp;""</f>
        <v>Describe available roles.</v>
      </c>
      <c r="F171" s="198"/>
      <c r="G171" s="184" t="str">
        <f>VLOOKUP($A171,Questions!$A$2:$X$333,21,0)&amp;""</f>
        <v>Yes</v>
      </c>
      <c r="H171" s="185"/>
      <c r="I171" s="186" t="str">
        <f>VLOOKUP($A171,Questions!$A$2:$X$333,23,0)&amp;""</f>
        <v>Critical Importance</v>
      </c>
      <c r="J171" s="185"/>
      <c r="K171" s="187" t="b">
        <v>0</v>
      </c>
      <c r="L171" s="1"/>
    </row>
    <row r="172" spans="1:12" s="177" customFormat="1" ht="90.35" x14ac:dyDescent="0.25">
      <c r="A172" s="32" t="str">
        <f>Infrastructure!$A$21</f>
        <v>APPL-02</v>
      </c>
      <c r="B172" s="33" t="str">
        <f>VLOOKUP($A172,Infrastructure!$A$13:$E$74,2,0)&amp;""</f>
        <v>Are you using a web application firewall (WAF)?*</v>
      </c>
      <c r="C172" s="186" t="str">
        <f>VLOOKUP($A172,Infrastructure!$A$13:$E$74,3,0)&amp;""</f>
        <v>Yes</v>
      </c>
      <c r="D172" s="63" t="str">
        <f>IF(LEFT(VLOOKUP($A172,Infrastructure!$A$13:$E$74,5,0),21)='Auto Responses'!$A$32,'Auto Responses'!$A$33,VLOOKUP($A172,Infrastructure!$A$13:$E$74,4,0))&amp;""</f>
        <v>We implement web application firewall (WAF) protections to mitigate web application vulnerabilities.</v>
      </c>
      <c r="E172" s="192" t="str">
        <f>VLOOKUP($A172,Infrastructure!$A$13:$E$74,5,0)&amp;""</f>
        <v>Describe the currently implemented WAF.</v>
      </c>
      <c r="F172" s="198"/>
      <c r="G172" s="184" t="str">
        <f>VLOOKUP($A172,Questions!$A$2:$X$333,21,0)&amp;""</f>
        <v>Yes</v>
      </c>
      <c r="H172" s="185"/>
      <c r="I172" s="186" t="str">
        <f>VLOOKUP($A172,Questions!$A$2:$X$333,23,0)&amp;""</f>
        <v>Critical Importance</v>
      </c>
      <c r="J172" s="185"/>
      <c r="K172" s="187" t="b">
        <v>0</v>
      </c>
      <c r="L172" s="1"/>
    </row>
    <row r="173" spans="1:12" s="177" customFormat="1" ht="271" x14ac:dyDescent="0.25">
      <c r="A173" s="32" t="str">
        <f>Infrastructure!$A$22</f>
        <v>APPL-03</v>
      </c>
      <c r="B173" s="33" t="str">
        <f>VLOOKUP($A173,Infrastructure!$A$13:$E$74,2,0)&amp;""</f>
        <v>Are only currently supported operating system(s), software, and libraries leveraged by the system(s)/application(s) that will have access to institution's data?*</v>
      </c>
      <c r="C173" s="186" t="str">
        <f>VLOOKUP($A173,Infrastructure!$A$13:$E$74,3,0)&amp;""</f>
        <v/>
      </c>
      <c r="D173" s="63" t="str">
        <f>IF(LEFT(VLOOKUP($A173,Infrastructure!$A$13:$E$74,5,0),21)='Auto Responses'!$A$32,'Auto Responses'!$A$33,VLOOKUP($A173,Infrastructure!$A$13:$E$74,4,0))&amp;""</f>
        <v>Software installation on production systems follows change management, and environments enforce least functionality; MSP-managed servers and the TestGenius infrastructure install only what is needed and disable nonessential programs, ports, and protocols. Software supply chain management processes are implemented.</v>
      </c>
      <c r="E173" s="192" t="str">
        <f>VLOOKUP($A173,Infrastructure!$A$13:$E$74,5,0)&amp;""</f>
        <v>If the web application only works with a subset of modern supported browsers, please indicate that here.</v>
      </c>
      <c r="F173" s="198"/>
      <c r="G173" s="184" t="str">
        <f>VLOOKUP($A173,Questions!$A$2:$X$333,21,0)&amp;""</f>
        <v>Yes</v>
      </c>
      <c r="H173" s="185"/>
      <c r="I173" s="186" t="str">
        <f>VLOOKUP($A173,Questions!$A$2:$X$333,23,0)&amp;""</f>
        <v>Critical Importance</v>
      </c>
      <c r="J173" s="185"/>
      <c r="K173" s="187" t="b">
        <v>0</v>
      </c>
      <c r="L173" s="1"/>
    </row>
    <row r="174" spans="1:12" s="177" customFormat="1" ht="120.45" x14ac:dyDescent="0.25">
      <c r="A174" s="32" t="str">
        <f>Infrastructure!$A$23</f>
        <v>APPL-04</v>
      </c>
      <c r="B174" s="33" t="str">
        <f>VLOOKUP($A174,Infrastructure!$A$13:$E$74,2,0)&amp;""</f>
        <v>Does your application require access to location or GPS data?*</v>
      </c>
      <c r="C174" s="186" t="str">
        <f>VLOOKUP($A174,Infrastructure!$A$13:$E$74,3,0)&amp;""</f>
        <v>No</v>
      </c>
      <c r="D174" s="63" t="str">
        <f>IF(LEFT(VLOOKUP($A174,Infrastructure!$A$13:$E$74,5,0),21)='Auto Responses'!$A$32,'Auto Responses'!$A$33,VLOOKUP($A174,Infrastructure!$A$13:$E$74,4,0))&amp;""</f>
        <v>TestGenius stores only candidate first names, last names, emails, test scores, and—if a proctoring solution is used—ID images and candidate videos (retained 90 days).</v>
      </c>
      <c r="E174" s="192" t="str">
        <f>VLOOKUP($A174,Infrastructure!$A$13:$E$74,5,0)&amp;""</f>
        <v>Please indicate any future plans that would require access to this data</v>
      </c>
      <c r="F174" s="198"/>
      <c r="G174" s="184" t="str">
        <f>VLOOKUP($A174,Questions!$A$2:$X$333,21,0)&amp;""</f>
        <v>No</v>
      </c>
      <c r="H174" s="185"/>
      <c r="I174" s="186" t="str">
        <f>VLOOKUP($A174,Questions!$A$2:$X$333,23,0)&amp;""</f>
        <v>Critical Importance</v>
      </c>
      <c r="J174" s="185"/>
      <c r="K174" s="187" t="b">
        <v>0</v>
      </c>
      <c r="L174" s="1"/>
    </row>
    <row r="175" spans="1:12" s="177" customFormat="1" ht="165.6" x14ac:dyDescent="0.25">
      <c r="A175" s="32" t="str">
        <f>Infrastructure!$A$24</f>
        <v>APPL-05</v>
      </c>
      <c r="B175" s="33" t="str">
        <f>VLOOKUP($A175,Infrastructure!$A$13:$E$74,2,0)&amp;""</f>
        <v>Does your application provide separation of duties between security administration, system administration, and standard user functions?*</v>
      </c>
      <c r="C175" s="186" t="str">
        <f>VLOOKUP($A175,Infrastructure!$A$13:$E$74,3,0)&amp;""</f>
        <v>Yes</v>
      </c>
      <c r="D175" s="63" t="str">
        <f>IF(LEFT(VLOOKUP($A175,Infrastructure!$A$13:$E$74,5,0),21)='Auto Responses'!$A$32,'Auto Responses'!$A$33,VLOOKUP($A175,Infrastructure!$A$13:$E$74,4,0))&amp;""</f>
        <v>Role‑Based Access Control (RBAC) enforces segregation of duties so administrative and security functions are limited to designated roles, and non‑privileged users cannot execute privileged functions.</v>
      </c>
      <c r="E175" s="192" t="str">
        <f>VLOOKUP($A175,Infrastructure!$A$13:$E$74,5,0)&amp;""</f>
        <v>Describe or provide a reference to the facilities available in the system to provide separation of duties between security administration and system administration functions.</v>
      </c>
      <c r="F175" s="198"/>
      <c r="G175" s="184" t="str">
        <f>VLOOKUP($A175,Questions!$A$2:$X$333,21,0)&amp;""</f>
        <v>Yes</v>
      </c>
      <c r="H175" s="185"/>
      <c r="I175" s="186" t="str">
        <f>VLOOKUP($A175,Questions!$A$2:$X$333,23,0)&amp;""</f>
        <v>Critical Importance</v>
      </c>
      <c r="J175" s="185"/>
      <c r="K175" s="187" t="b">
        <v>0</v>
      </c>
      <c r="L175" s="1"/>
    </row>
    <row r="176" spans="1:12" s="177" customFormat="1" ht="105.4" x14ac:dyDescent="0.25">
      <c r="A176" s="32" t="str">
        <f>Infrastructure!$A$25</f>
        <v>APPL-06</v>
      </c>
      <c r="B176" s="33" t="str">
        <f>VLOOKUP($A176,Infrastructure!$A$13:$E$74,2,0)&amp;""</f>
        <v>Do you subject your code to static code analysis and/or static application security testing prior to release?*</v>
      </c>
      <c r="C176" s="186" t="str">
        <f>VLOOKUP($A176,Infrastructure!$A$13:$E$74,3,0)&amp;""</f>
        <v>Yes</v>
      </c>
      <c r="D176" s="63" t="str">
        <f>IF(LEFT(VLOOKUP($A176,Infrastructure!$A$13:$E$74,5,0),21)='Auto Responses'!$A$32,'Auto Responses'!$A$33,VLOOKUP($A176,Infrastructure!$A$13:$E$74,4,0))&amp;""</f>
        <v>Code scanning tools perform static code analysis prior to production, with security testing conducted before each release.</v>
      </c>
      <c r="E176" s="192" t="str">
        <f>VLOOKUP($A176,Infrastructure!$A$13:$E$74,5,0)&amp;""</f>
        <v>Provide a list of all tools utilized during static code analysis or static application security testing.</v>
      </c>
      <c r="F176" s="198"/>
      <c r="G176" s="184" t="str">
        <f>VLOOKUP($A176,Questions!$A$2:$X$333,21,0)&amp;""</f>
        <v>Yes</v>
      </c>
      <c r="H176" s="185"/>
      <c r="I176" s="186" t="str">
        <f>VLOOKUP($A176,Questions!$A$2:$X$333,23,0)&amp;""</f>
        <v>Critical Importance</v>
      </c>
      <c r="J176" s="185"/>
      <c r="K176" s="187" t="b">
        <v>0</v>
      </c>
      <c r="L176" s="1"/>
    </row>
    <row r="177" spans="1:12" s="177" customFormat="1" ht="195.75" x14ac:dyDescent="0.25">
      <c r="A177" s="32" t="str">
        <f>Infrastructure!$A$26</f>
        <v>APPL-07</v>
      </c>
      <c r="B177" s="33" t="str">
        <f>VLOOKUP($A177,Infrastructure!$A$13:$E$74,2,0)&amp;""</f>
        <v>Do you have software testing processes (dynamic or static) that are established and followed?*</v>
      </c>
      <c r="C177" s="186" t="str">
        <f>VLOOKUP($A177,Infrastructure!$A$13:$E$74,3,0)&amp;""</f>
        <v>Yes</v>
      </c>
      <c r="D177" s="63" t="str">
        <f>IF(LEFT(VLOOKUP($A177,Infrastructure!$A$13:$E$74,5,0),21)='Auto Responses'!$A$32,'Auto Responses'!$A$33,VLOOKUP($A177,Infrastructure!$A$13:$E$74,4,0))&amp;""</f>
        <v>Secure Development Policy establishes system security testing and application code scanning (including static and dynamic analysis), with changes tested in staging and verified via a release checklist and documented test plans before deployment.</v>
      </c>
      <c r="E177" s="192" t="str">
        <f>VLOOKUP($A177,Infrastructure!$A$13:$E$74,5,0)&amp;""</f>
        <v>Describe testing processes, including but not limited to, development of test plans, personnel involved in the testing process, and authorized individual accountable for approval and certification of test results.</v>
      </c>
      <c r="F177" s="198"/>
      <c r="G177" s="184" t="str">
        <f>VLOOKUP($A177,Questions!$A$2:$X$333,21,0)&amp;""</f>
        <v>Yes</v>
      </c>
      <c r="H177" s="185"/>
      <c r="I177" s="186" t="str">
        <f>VLOOKUP($A177,Questions!$A$2:$X$333,23,0)&amp;""</f>
        <v>Critical Importance</v>
      </c>
      <c r="J177" s="185"/>
      <c r="K177" s="187" t="b">
        <v>0</v>
      </c>
      <c r="L177" s="1"/>
    </row>
    <row r="178" spans="1:12" s="177" customFormat="1" ht="180.65" x14ac:dyDescent="0.25">
      <c r="A178" s="32" t="str">
        <f>Infrastructure!$A$27</f>
        <v>APPL-08</v>
      </c>
      <c r="B178" s="33" t="str">
        <f>VLOOKUP($A178,Infrastructure!$A$13:$E$74,2,0)&amp;""</f>
        <v>Are access controls for staff within your organization based on structured rules, such as RBAC, ABAC, or PBAC?</v>
      </c>
      <c r="C178" s="186" t="str">
        <f>VLOOKUP($A178,Infrastructure!$A$13:$E$74,3,0)&amp;""</f>
        <v>Yes</v>
      </c>
      <c r="D178" s="63" t="str">
        <f>IF(LEFT(VLOOKUP($A178,Infrastructure!$A$13:$E$74,5,0),21)='Auto Responses'!$A$32,'Auto Responses'!$A$33,VLOOKUP($A178,Infrastructure!$A$13:$E$74,4,0))&amp;""</f>
        <v>Access controls for staff use Role-Based Access Control (RBAC) aligned to the principle of least privilege, as defined in the Access Control Policy.</v>
      </c>
      <c r="E178" s="192" t="str">
        <f>VLOOKUP($A178,Infrastructure!$A$13:$E$74,5,0)&amp;""</f>
        <v>This includes system administrators and third-party personnel with access to the system. PBAC would include various dynamic controls such as conditional access, risk-based access, location-based access, or system activity–based access.</v>
      </c>
      <c r="F178" s="198"/>
      <c r="G178" s="184" t="str">
        <f>VLOOKUP($A178,Questions!$A$2:$X$333,21,0)&amp;""</f>
        <v>Yes</v>
      </c>
      <c r="H178" s="185"/>
      <c r="I178" s="186" t="str">
        <f>VLOOKUP($A178,Questions!$A$2:$X$333,23,0)&amp;""</f>
        <v>Standard Importance</v>
      </c>
      <c r="J178" s="185"/>
      <c r="K178" s="187" t="b">
        <v>0</v>
      </c>
      <c r="L178" s="1"/>
    </row>
    <row r="179" spans="1:12" s="177" customFormat="1" ht="120.45" x14ac:dyDescent="0.25">
      <c r="A179" s="32" t="str">
        <f>Infrastructure!$A$28</f>
        <v>APPL-09</v>
      </c>
      <c r="B179" s="33" t="str">
        <f>VLOOKUP($A179,Infrastructure!$A$13:$E$74,2,0)&amp;""</f>
        <v>Does the system provide data input validation and error messages?</v>
      </c>
      <c r="C179" s="186" t="str">
        <f>VLOOKUP($A179,Infrastructure!$A$13:$E$74,3,0)&amp;""</f>
        <v>Yes</v>
      </c>
      <c r="D179" s="63" t="str">
        <f>IF(LEFT(VLOOKUP($A179,Infrastructure!$A$13:$E$74,5,0),21)='Auto Responses'!$A$32,'Auto Responses'!$A$33,VLOOKUP($A179,Infrastructure!$A$13:$E$74,4,0))&amp;""</f>
        <v>The application performs input validation and provides error messages, which are handled securely to avoid disclosing sensitive information.</v>
      </c>
      <c r="E179" s="192" t="str">
        <f>VLOOKUP($A179,Infrastructure!$A$13:$E$74,5,0)&amp;""</f>
        <v>Describe how your system(s) provide data input validation and error messages.</v>
      </c>
      <c r="F179" s="198"/>
      <c r="G179" s="184" t="str">
        <f>VLOOKUP($A179,Questions!$A$2:$X$333,21,0)&amp;""</f>
        <v>Yes</v>
      </c>
      <c r="H179" s="185"/>
      <c r="I179" s="186" t="str">
        <f>VLOOKUP($A179,Questions!$A$2:$X$333,23,0)&amp;""</f>
        <v>Standard Importance</v>
      </c>
      <c r="J179" s="185"/>
      <c r="K179" s="187" t="b">
        <v>0</v>
      </c>
      <c r="L179" s="1"/>
    </row>
    <row r="180" spans="1:12" s="177" customFormat="1" ht="271" x14ac:dyDescent="0.25">
      <c r="A180" s="32" t="str">
        <f>Infrastructure!$A$29</f>
        <v>APPL-10</v>
      </c>
      <c r="B180" s="33" t="str">
        <f>VLOOKUP($A180,Infrastructure!$A$13:$E$74,2,0)&amp;""</f>
        <v>Do you have a process and implemented procedures for managing your software supply chain (e.g., libraries, repositories, frameworks, etc.)</v>
      </c>
      <c r="C180" s="186" t="str">
        <f>VLOOKUP($A180,Infrastructure!$A$13:$E$74,3,0)&amp;""</f>
        <v>Yes</v>
      </c>
      <c r="D180" s="63" t="str">
        <f>IF(LEFT(VLOOKUP($A180,Infrastructure!$A$13:$E$74,5,0),21)='Auto Responses'!$A$32,'Auto Responses'!$A$33,VLOOKUP($A180,Infrastructure!$A$13:$E$74,4,0))&amp;""</f>
        <v>Documented policies govern the technology supply chain, including supplier risk assessment, acquisition of third‑party systems and software per the Third‑Party Management Policy, software version control with restricted changes to third‑party packages, and dependency scanning for vulnerable libraries during build processes.</v>
      </c>
      <c r="E180" s="192" t="str">
        <f>VLOOKUP($A180,Infrastructure!$A$13:$E$74,5,0)&amp;""</f>
        <v>Provide supporting documentation of your processes.</v>
      </c>
      <c r="F180" s="198"/>
      <c r="G180" s="184" t="str">
        <f>VLOOKUP($A180,Questions!$A$2:$X$333,21,0)&amp;""</f>
        <v>Yes</v>
      </c>
      <c r="H180" s="185"/>
      <c r="I180" s="186" t="str">
        <f>VLOOKUP($A180,Questions!$A$2:$X$333,23,0)&amp;""</f>
        <v>Standard Importance</v>
      </c>
      <c r="J180" s="185"/>
      <c r="K180" s="187" t="b">
        <v>0</v>
      </c>
      <c r="L180" s="1"/>
    </row>
    <row r="181" spans="1:12" s="177" customFormat="1" ht="165.6" x14ac:dyDescent="0.25">
      <c r="A181" s="32" t="str">
        <f>Infrastructure!$A$30</f>
        <v>APPL-11</v>
      </c>
      <c r="B181" s="33" t="str">
        <f>VLOOKUP($A181,Infrastructure!$A$13:$E$74,2,0)&amp;""</f>
        <v>Have your developers been trained in secure coding techniques?</v>
      </c>
      <c r="C181" s="186" t="str">
        <f>VLOOKUP($A181,Infrastructure!$A$13:$E$74,3,0)&amp;""</f>
        <v>Yes</v>
      </c>
      <c r="D181" s="63" t="str">
        <f>IF(LEFT(VLOOKUP($A181,Infrastructure!$A$13:$E$74,5,0),21)='Auto Responses'!$A$32,'Auto Responses'!$A$33,VLOOKUP($A181,Infrastructure!$A$13:$E$74,4,0))&amp;""</f>
        <v>Developers receive secure development training appropriate to their role at least annually, covering prevention of common web application vulnerabilities, and our approach follows OWASP-based secure coding guidelines.</v>
      </c>
      <c r="E181" s="192" t="str">
        <f>VLOOKUP($A181,Infrastructure!$A$13:$E$74,5,0)&amp;""</f>
        <v>Summarize your secure coding training.</v>
      </c>
      <c r="F181" s="198"/>
      <c r="G181" s="184" t="str">
        <f>VLOOKUP($A181,Questions!$A$2:$X$333,21,0)&amp;""</f>
        <v>Yes</v>
      </c>
      <c r="H181" s="185"/>
      <c r="I181" s="186" t="str">
        <f>VLOOKUP($A181,Questions!$A$2:$X$333,23,0)&amp;""</f>
        <v>Standard Importance</v>
      </c>
      <c r="J181" s="185"/>
      <c r="K181" s="187" t="b">
        <v>0</v>
      </c>
      <c r="L181" s="1"/>
    </row>
    <row r="182" spans="1:12" s="177" customFormat="1" ht="225.85" x14ac:dyDescent="0.25">
      <c r="A182" s="32" t="str">
        <f>Infrastructure!$A$31</f>
        <v>APPL-12</v>
      </c>
      <c r="B182" s="33" t="str">
        <f>VLOOKUP($A182,Infrastructure!$A$13:$E$74,2,0)&amp;""</f>
        <v>Was your application developed using secure coding techniques?</v>
      </c>
      <c r="C182" s="186" t="str">
        <f>VLOOKUP($A182,Infrastructure!$A$13:$E$74,3,0)&amp;""</f>
        <v>Yes</v>
      </c>
      <c r="D182" s="63" t="str">
        <f>IF(LEFT(VLOOKUP($A182,Infrastructure!$A$13:$E$74,5,0),21)='Auto Responses'!$A$32,'Auto Responses'!$A$33,VLOOKUP($A182,Infrastructure!$A$13:$E$74,4,0))&amp;""</f>
        <v>Applications are developed following secure coding standards based on NIST and OWASP, with annual secure development training, senior-developer review of significant code changes, and at least quarterly security testing and code scanning integrated into the development lifecycle.</v>
      </c>
      <c r="E182" s="192" t="str">
        <f>VLOOKUP($A182,Infrastructure!$A$13:$E$74,5,0)&amp;""</f>
        <v>Summarize your secure coding practices.</v>
      </c>
      <c r="F182" s="198"/>
      <c r="G182" s="184" t="str">
        <f>VLOOKUP($A182,Questions!$A$2:$X$333,21,0)&amp;""</f>
        <v>Yes</v>
      </c>
      <c r="H182" s="185"/>
      <c r="I182" s="186" t="str">
        <f>VLOOKUP($A182,Questions!$A$2:$X$333,23,0)&amp;""</f>
        <v>Standard Importance</v>
      </c>
      <c r="J182" s="185"/>
      <c r="K182" s="187" t="b">
        <v>0</v>
      </c>
      <c r="L182" s="1"/>
    </row>
    <row r="183" spans="1:12" s="177" customFormat="1" ht="135.5" x14ac:dyDescent="0.25">
      <c r="A183" s="32" t="str">
        <f>Infrastructure!$A$32</f>
        <v>APPL-13</v>
      </c>
      <c r="B183" s="33" t="str">
        <f>VLOOKUP($A183,Infrastructure!$A$13:$E$74,2,0)&amp;""</f>
        <v>If mobile, is the application available from a trusted source (e.g., App Store, Google Play Store)?</v>
      </c>
      <c r="C183" s="186" t="str">
        <f>VLOOKUP($A183,Infrastructure!$A$13:$E$74,3,0)&amp;""</f>
        <v>N/A</v>
      </c>
      <c r="D183" s="63" t="str">
        <f>IF(LEFT(VLOOKUP($A183,Infrastructure!$A$13:$E$74,5,0),21)='Auto Responses'!$A$32,'Auto Responses'!$A$33,VLOOKUP($A183,Infrastructure!$A$13:$E$74,4,0))&amp;""</f>
        <v>No native mobile application; TestGenius is a SaaS application accessed via web browser (including on mobile), so it is not distributed via the App Store or Google Play.</v>
      </c>
      <c r="E183" s="192" t="str">
        <f>VLOOKUP($A183,Infrastructure!$A$13:$E$74,5,0)&amp;""</f>
        <v>Please explain why this does not apply to your product or service.</v>
      </c>
      <c r="F183" s="198"/>
      <c r="G183" s="184" t="str">
        <f>VLOOKUP($A183,Questions!$A$2:$X$333,21,0)&amp;""</f>
        <v>Yes</v>
      </c>
      <c r="H183" s="185"/>
      <c r="I183" s="186" t="str">
        <f>VLOOKUP($A183,Questions!$A$2:$X$333,23,0)&amp;""</f>
        <v>Minor Importance</v>
      </c>
      <c r="J183" s="185"/>
      <c r="K183" s="187" t="b">
        <v>0</v>
      </c>
      <c r="L183" s="1"/>
    </row>
    <row r="184" spans="1:12" s="177" customFormat="1" ht="316.14999999999998" x14ac:dyDescent="0.25">
      <c r="A184" s="32" t="str">
        <f>Infrastructure!$A$33</f>
        <v>APPL-14</v>
      </c>
      <c r="B184" s="33" t="str">
        <f>VLOOKUP($A184,Infrastructure!$A$13:$E$74,2,0)&amp;""</f>
        <v>Do you have a fully implemented policy or procedure that details how your employees obtain administrator access to institutional instance of the application?</v>
      </c>
      <c r="C184" s="186" t="str">
        <f>VLOOKUP($A184,Infrastructure!$A$13:$E$74,3,0)&amp;""</f>
        <v>Yes</v>
      </c>
      <c r="D184" s="63" t="str">
        <f>IF(LEFT(VLOOKUP($A184,Infrastructure!$A$13:$E$74,5,0),21)='Auto Responses'!$A$32,'Auto Responses'!$A$33,VLOOKUP($A184,Infrastructure!$A$13:$E$74,4,0))&amp;""</f>
        <v>An Access Control Policy with an Access Management Procedure defines how employees request and obtain privileged/admin access: requests are submitted via the IT Service Desk and require approval by the appropriate manager or system owner. For TestGenius, the Technical Support team provisions access, and privileged access requires MFA with logging and time-bound authorization.</v>
      </c>
      <c r="E184" s="192" t="str">
        <f>VLOOKUP($A184,Infrastructure!$A$13:$E$74,5,0)&amp;""</f>
        <v>Describe or provide a reference that details how administrator access is handled (e.g., provisioning, principle of least privilege, deprovisioning, etc.).</v>
      </c>
      <c r="F184" s="198"/>
      <c r="G184" s="184" t="str">
        <f>VLOOKUP($A184,Questions!$A$2:$X$333,21,0)&amp;""</f>
        <v>Yes</v>
      </c>
      <c r="H184" s="185"/>
      <c r="I184" s="186" t="str">
        <f>VLOOKUP($A184,Questions!$A$2:$X$333,23,0)&amp;""</f>
        <v>Minor Importance</v>
      </c>
      <c r="J184" s="185"/>
      <c r="K184" s="187" t="b">
        <v>0</v>
      </c>
      <c r="L184" s="1"/>
    </row>
    <row r="185" spans="1:12" s="1" customFormat="1" ht="17.05" x14ac:dyDescent="0.2">
      <c r="A185" s="28" t="str">
        <f>VLOOKUP(LEFT($A186,4),'Auto Responses'!$N$4:$O$38,2,0)&amp;""</f>
        <v xml:space="preserve"> Datacenter</v>
      </c>
      <c r="B185" s="38"/>
      <c r="C185" s="39"/>
      <c r="D185" s="39"/>
      <c r="E185" s="191"/>
      <c r="F185" s="179" t="s">
        <v>627</v>
      </c>
      <c r="G185" s="188" t="s">
        <v>622</v>
      </c>
      <c r="H185" s="188" t="s">
        <v>623</v>
      </c>
      <c r="I185" s="188" t="s">
        <v>624</v>
      </c>
      <c r="J185" s="188" t="s">
        <v>625</v>
      </c>
      <c r="K185" s="188" t="s">
        <v>626</v>
      </c>
    </row>
    <row r="186" spans="1:12" s="177" customFormat="1" ht="90.35" x14ac:dyDescent="0.25">
      <c r="A186" s="32" t="str">
        <f>Infrastructure!$A$35</f>
        <v>DCTR-01</v>
      </c>
      <c r="B186" s="33" t="str">
        <f>VLOOKUP($A186,Infrastructure!$A$13:$E$74,2,0)&amp;""</f>
        <v>Select your hosting option.</v>
      </c>
      <c r="C186" s="186" t="str">
        <f>VLOOKUP($A186,Infrastructure!$A$13:$E$74,3,0)&amp;""</f>
        <v>Hybrid/Other</v>
      </c>
      <c r="D186" s="63" t="str">
        <f>IF(LEFT(VLOOKUP($A186,Infrastructure!$A$13:$E$74,5,0),21)='Auto Responses'!$A$32,'Auto Responses'!$A$33,VLOOKUP($A186,Infrastructure!$A$13:$E$74,4,0))&amp;""</f>
        <v xml:space="preserve">Software as a Service (SaaS) hosted on Google Cloud Platform (GCP) in the United States. Azure for Corporate functions. </v>
      </c>
      <c r="E186" s="192" t="str">
        <f>VLOOKUP($A186,Infrastructure!$A$13:$E$74,5,0)&amp;""</f>
        <v/>
      </c>
      <c r="F186" s="198"/>
      <c r="G186" s="184" t="str">
        <f>VLOOKUP($A186,Questions!$A$2:$X$333,21,0)&amp;""</f>
        <v>Not scored</v>
      </c>
      <c r="H186" s="185"/>
      <c r="I186" s="186" t="str">
        <f>VLOOKUP($A186,Questions!$A$2:$X$333,23,0)&amp;""</f>
        <v/>
      </c>
      <c r="J186" s="185"/>
      <c r="K186" s="187" t="b">
        <v>0</v>
      </c>
      <c r="L186" s="1"/>
    </row>
    <row r="187" spans="1:12" s="177" customFormat="1" ht="120.45" x14ac:dyDescent="0.25">
      <c r="A187" s="32" t="str">
        <f>Infrastructure!$A$36</f>
        <v>DCTR-02</v>
      </c>
      <c r="B187" s="33" t="str">
        <f>VLOOKUP($A187,Infrastructure!$A$13:$E$74,2,0)&amp;""</f>
        <v>Is a SOC 2 Type 2 report available for the hosting environment?</v>
      </c>
      <c r="C187" s="186" t="str">
        <f>VLOOKUP($A187,Infrastructure!$A$13:$E$74,3,0)&amp;""</f>
        <v>Yes</v>
      </c>
      <c r="D187" s="63" t="str">
        <f>IF(LEFT(VLOOKUP($A187,Infrastructure!$A$13:$E$74,5,0),21)='Auto Responses'!$A$32,'Auto Responses'!$A$33,VLOOKUP($A187,Infrastructure!$A$13:$E$74,4,0))&amp;""</f>
        <v>The hosting provider, Google Cloud Platform, maintains a SOC 2 Type 2 report a copy can be found on our trustsite: https://community.testgenius.com/trustsite.</v>
      </c>
      <c r="E187" s="192" t="str">
        <f>VLOOKUP($A187,Infrastructure!$A$13:$E$74,5,0)&amp;""</f>
        <v>Obtain the report if possible and add it to your submission.</v>
      </c>
      <c r="F187" s="198"/>
      <c r="G187" s="184" t="str">
        <f>VLOOKUP($A187,Questions!$A$2:$X$333,21,0)&amp;""</f>
        <v>Yes</v>
      </c>
      <c r="H187" s="185"/>
      <c r="I187" s="186" t="str">
        <f>VLOOKUP($A187,Questions!$A$2:$X$333,23,0)&amp;""</f>
        <v>Standard Importance</v>
      </c>
      <c r="J187" s="185"/>
      <c r="K187" s="187" t="b">
        <v>0</v>
      </c>
      <c r="L187" s="1"/>
    </row>
    <row r="188" spans="1:12" s="177" customFormat="1" ht="105.4" x14ac:dyDescent="0.25">
      <c r="A188" s="32" t="str">
        <f>Infrastructure!$A$37</f>
        <v>DCTR-03</v>
      </c>
      <c r="B188" s="33" t="str">
        <f>VLOOKUP($A188,Infrastructure!$A$13:$E$74,2,0)&amp;""</f>
        <v>Are you generally able to accommodate storing each institution's data within its geographic region?</v>
      </c>
      <c r="C188" s="186" t="str">
        <f>VLOOKUP($A188,Infrastructure!$A$13:$E$74,3,0)&amp;""</f>
        <v>No</v>
      </c>
      <c r="D188" s="63" t="str">
        <f>IF(LEFT(VLOOKUP($A188,Infrastructure!$A$13:$E$74,5,0),21)='Auto Responses'!$A$32,'Auto Responses'!$A$33,VLOOKUP($A188,Infrastructure!$A$13:$E$74,4,0))&amp;""</f>
        <v>Data is hosted in the USA (South Carolina) on Google Cloud Platform and we do not offer per‑institution regional hosting.</v>
      </c>
      <c r="E188" s="192" t="str">
        <f>VLOOKUP($A188,Infrastructure!$A$13:$E$74,5,0)&amp;""</f>
        <v>Under what circumstances would institutional data leave a designated region or regions?</v>
      </c>
      <c r="F188" s="198"/>
      <c r="G188" s="184" t="str">
        <f>VLOOKUP($A188,Questions!$A$2:$X$333,21,0)&amp;""</f>
        <v>Yes</v>
      </c>
      <c r="H188" s="185"/>
      <c r="I188" s="186" t="str">
        <f>VLOOKUP($A188,Questions!$A$2:$X$333,23,0)&amp;""</f>
        <v>Standard Importance</v>
      </c>
      <c r="J188" s="185"/>
      <c r="K188" s="187" t="b">
        <v>0</v>
      </c>
      <c r="L188" s="1"/>
    </row>
    <row r="189" spans="1:12" s="177" customFormat="1" ht="135.5" x14ac:dyDescent="0.25">
      <c r="A189" s="32" t="str">
        <f>Infrastructure!$A$38</f>
        <v>DCTR-04</v>
      </c>
      <c r="B189" s="33" t="str">
        <f>VLOOKUP($A189,Infrastructure!$A$13:$E$74,2,0)&amp;""</f>
        <v>Are the data centers staffed 24 hours a day, seven days a week (i.e., 24 x 7 x 365)?</v>
      </c>
      <c r="C189" s="186" t="str">
        <f>VLOOKUP($A189,Infrastructure!$A$13:$E$74,3,0)&amp;""</f>
        <v>Yes</v>
      </c>
      <c r="D189" s="63" t="str">
        <f>IF(LEFT(VLOOKUP($A189,Infrastructure!$A$13:$E$74,5,0),21)='Auto Responses'!$A$32,'Auto Responses'!$A$33,VLOOKUP($A189,Infrastructure!$A$13:$E$74,4,0))&amp;""</f>
        <v>Production is hosted on Google Cloud Platform; Google data centers provide layered physical security with 24/7 cameras, and Biddle does not manage or staff those facilities.</v>
      </c>
      <c r="E189" s="192" t="str">
        <f>VLOOKUP($A189,Infrastructure!$A$13:$E$74,5,0)&amp;""</f>
        <v>Describe the on-site staff capabilities.</v>
      </c>
      <c r="F189" s="198"/>
      <c r="G189" s="184" t="str">
        <f>VLOOKUP($A189,Questions!$A$2:$X$333,21,0)&amp;""</f>
        <v>Yes</v>
      </c>
      <c r="H189" s="185"/>
      <c r="I189" s="186" t="str">
        <f>VLOOKUP($A189,Questions!$A$2:$X$333,23,0)&amp;""</f>
        <v>Standard Importance</v>
      </c>
      <c r="J189" s="185"/>
      <c r="K189" s="187" t="b">
        <v>0</v>
      </c>
      <c r="L189" s="1"/>
    </row>
    <row r="190" spans="1:12" s="177" customFormat="1" ht="195.75" x14ac:dyDescent="0.25">
      <c r="A190" s="32" t="str">
        <f>Infrastructure!$A$39</f>
        <v>DCTR-05</v>
      </c>
      <c r="B190" s="33" t="str">
        <f>VLOOKUP($A190,Infrastructure!$A$13:$E$74,2,0)&amp;""</f>
        <v>Are your servers separated from other companies via a physical barrier, such as a cage or hard walls?</v>
      </c>
      <c r="C190" s="186" t="str">
        <f>VLOOKUP($A190,Infrastructure!$A$13:$E$74,3,0)&amp;""</f>
        <v>N/A</v>
      </c>
      <c r="D190" s="63" t="str">
        <f>IF(LEFT(VLOOKUP($A190,Infrastructure!$A$13:$E$74,5,0),21)='Auto Responses'!$A$32,'Auto Responses'!$A$33,VLOOKUP($A190,Infrastructure!$A$13:$E$74,4,0))&amp;""</f>
        <v>Production systems are hosted in Google Cloud data centers, where Biddle has no physical access or control. Separation from other tenants is handled by the provider and through logical isolation (e.g., VPC/subnet segmentation) within GCP.</v>
      </c>
      <c r="E190" s="192" t="str">
        <f>VLOOKUP($A190,Infrastructure!$A$13:$E$74,5,0)&amp;""</f>
        <v/>
      </c>
      <c r="F190" s="198"/>
      <c r="G190" s="184" t="str">
        <f>VLOOKUP($A190,Questions!$A$2:$X$333,21,0)&amp;""</f>
        <v>Yes</v>
      </c>
      <c r="H190" s="185"/>
      <c r="I190" s="186" t="str">
        <f>VLOOKUP($A190,Questions!$A$2:$X$333,23,0)&amp;""</f>
        <v>Standard Importance</v>
      </c>
      <c r="J190" s="185"/>
      <c r="K190" s="187" t="b">
        <v>0</v>
      </c>
      <c r="L190" s="1"/>
    </row>
    <row r="191" spans="1:12" s="177" customFormat="1" ht="210.8" x14ac:dyDescent="0.25">
      <c r="A191" s="32" t="str">
        <f>Infrastructure!$A$40</f>
        <v>DCTR-06</v>
      </c>
      <c r="B191" s="33" t="str">
        <f>VLOOKUP($A191,Infrastructure!$A$13:$E$74,2,0)&amp;""</f>
        <v>Does a physical barrier fully enclose the physical space, preventing unauthorized physical contact with any of your devices?*</v>
      </c>
      <c r="C191" s="186" t="str">
        <f>VLOOKUP($A191,Infrastructure!$A$13:$E$74,3,0)&amp;""</f>
        <v>Yes</v>
      </c>
      <c r="D191" s="63" t="str">
        <f>IF(LEFT(VLOOKUP($A191,Infrastructure!$A$13:$E$74,5,0),21)='Auto Responses'!$A$32,'Auto Responses'!$A$33,VLOOKUP($A191,Infrastructure!$A$13:$E$74,4,0))&amp;""</f>
        <v>Secure areas housing equipment (e.g., server rooms, wiring closets, racks) are access-controlled and monitored, and production systems are hosted in Google Cloud data centers with layered physical security (e.g., perimeter fencing, biometrics, and 24/7 surveillance).</v>
      </c>
      <c r="E191" s="192" t="str">
        <f>VLOOKUP($A191,Infrastructure!$A$13:$E$74,5,0)&amp;""</f>
        <v/>
      </c>
      <c r="F191" s="198"/>
      <c r="G191" s="184" t="str">
        <f>VLOOKUP($A191,Questions!$A$2:$X$333,21,0)&amp;""</f>
        <v>Yes</v>
      </c>
      <c r="H191" s="185"/>
      <c r="I191" s="186" t="str">
        <f>VLOOKUP($A191,Questions!$A$2:$X$333,23,0)&amp;""</f>
        <v>Critical Importance</v>
      </c>
      <c r="J191" s="185"/>
      <c r="K191" s="187" t="b">
        <v>0</v>
      </c>
      <c r="L191" s="1"/>
    </row>
    <row r="192" spans="1:12" s="177" customFormat="1" ht="105.4" x14ac:dyDescent="0.25">
      <c r="A192" s="32" t="str">
        <f>Infrastructure!$A$41</f>
        <v>DCTR-07</v>
      </c>
      <c r="B192" s="33" t="str">
        <f>VLOOKUP($A192,Infrastructure!$A$13:$E$74,2,0)&amp;""</f>
        <v>Are your primary and secondary data centers geographically diverse?</v>
      </c>
      <c r="C192" s="186" t="str">
        <f>VLOOKUP($A192,Infrastructure!$A$13:$E$74,3,0)&amp;""</f>
        <v>Yes</v>
      </c>
      <c r="D192" s="63" t="str">
        <f>IF(LEFT(VLOOKUP($A192,Infrastructure!$A$13:$E$74,5,0),21)='Auto Responses'!$A$32,'Auto Responses'!$A$33,VLOOKUP($A192,Infrastructure!$A$13:$E$74,4,0))&amp;""</f>
        <v>Multi-regional storage is used with the ability to redeploy services in an unaffected region, and disaster recovery mirrors data in separate locations.</v>
      </c>
      <c r="E192" s="192" t="str">
        <f>VLOOKUP($A192,Infrastructure!$A$13:$E$74,5,0)&amp;""</f>
        <v>State your primary and secondary data center locations. For cloud infrastructures, state the primary and secondary zones.</v>
      </c>
      <c r="F192" s="198"/>
      <c r="G192" s="184" t="str">
        <f>VLOOKUP($A192,Questions!$A$2:$X$333,21,0)&amp;""</f>
        <v>Yes</v>
      </c>
      <c r="H192" s="185"/>
      <c r="I192" s="186" t="str">
        <f>VLOOKUP($A192,Questions!$A$2:$X$333,23,0)&amp;""</f>
        <v>Standard Importance</v>
      </c>
      <c r="J192" s="185"/>
      <c r="K192" s="187" t="b">
        <v>0</v>
      </c>
      <c r="L192" s="1"/>
    </row>
    <row r="193" spans="1:12" s="177" customFormat="1" ht="120.45" x14ac:dyDescent="0.25">
      <c r="A193" s="32" t="str">
        <f>Infrastructure!$A$42</f>
        <v>DCTR-08</v>
      </c>
      <c r="B193" s="33" t="str">
        <f>VLOOKUP($A193,Infrastructure!$A$13:$E$74,2,0)&amp;""</f>
        <v>Is the service hosted in a high-availability environment?</v>
      </c>
      <c r="C193" s="186" t="str">
        <f>VLOOKUP($A193,Infrastructure!$A$13:$E$74,3,0)&amp;""</f>
        <v>Yes</v>
      </c>
      <c r="D193" s="63" t="str">
        <f>IF(LEFT(VLOOKUP($A193,Infrastructure!$A$13:$E$74,5,0),21)='Auto Responses'!$A$32,'Auto Responses'!$A$33,VLOOKUP($A193,Infrastructure!$A$13:$E$74,4,0))&amp;""</f>
        <v>Hosted on Google Cloud Platform with 99.99% uptime; critical storage is multi‑regional with redundant architecture and failover capabilities.</v>
      </c>
      <c r="E193" s="192" t="str">
        <f>VLOOKUP($A193,Infrastructure!$A$13:$E$74,5,0)&amp;""</f>
        <v>Provide a summary to support your response selection.</v>
      </c>
      <c r="F193" s="198"/>
      <c r="G193" s="184" t="str">
        <f>VLOOKUP($A193,Questions!$A$2:$X$333,21,0)&amp;""</f>
        <v>Yes</v>
      </c>
      <c r="H193" s="185"/>
      <c r="I193" s="186" t="str">
        <f>VLOOKUP($A193,Questions!$A$2:$X$333,23,0)&amp;""</f>
        <v>Standard Importance</v>
      </c>
      <c r="J193" s="185"/>
      <c r="K193" s="187" t="b">
        <v>0</v>
      </c>
      <c r="L193" s="1"/>
    </row>
    <row r="194" spans="1:12" s="177" customFormat="1" ht="180.65" x14ac:dyDescent="0.25">
      <c r="A194" s="32" t="str">
        <f>Infrastructure!$A$43</f>
        <v>DCTR-09</v>
      </c>
      <c r="B194" s="33" t="str">
        <f>VLOOKUP($A194,Infrastructure!$A$13:$E$74,2,0)&amp;""</f>
        <v>Is redundant power available for all data centers where institutional data will reside?</v>
      </c>
      <c r="C194" s="186" t="str">
        <f>VLOOKUP($A194,Infrastructure!$A$13:$E$74,3,0)&amp;""</f>
        <v>Yes</v>
      </c>
      <c r="D194" s="63" t="str">
        <f>IF(LEFT(VLOOKUP($A194,Infrastructure!$A$13:$E$74,5,0),21)='Auto Responses'!$A$32,'Auto Responses'!$A$33,VLOOKUP($A194,Infrastructure!$A$13:$E$74,4,0))&amp;""</f>
        <v>Institutional data is hosted in Google Cloud Platform (GCP) data centers in the USA, and production processing facilities are required to include environmental and business continuity controls, including emergency backup power systems.</v>
      </c>
      <c r="E194" s="192" t="str">
        <f>VLOOKUP($A194,Infrastructure!$A$13:$E$74,5,0)&amp;""</f>
        <v>Provide a detailed description of the implemented strategy (i.e.,batteries, generator).</v>
      </c>
      <c r="F194" s="198"/>
      <c r="G194" s="184" t="str">
        <f>VLOOKUP($A194,Questions!$A$2:$X$333,21,0)&amp;""</f>
        <v>Yes</v>
      </c>
      <c r="H194" s="185"/>
      <c r="I194" s="186" t="str">
        <f>VLOOKUP($A194,Questions!$A$2:$X$333,23,0)&amp;""</f>
        <v>Standard Importance</v>
      </c>
      <c r="J194" s="185"/>
      <c r="K194" s="187" t="b">
        <v>0</v>
      </c>
      <c r="L194" s="1"/>
    </row>
    <row r="195" spans="1:12" s="177" customFormat="1" ht="165.6" x14ac:dyDescent="0.25">
      <c r="A195" s="32" t="str">
        <f>Infrastructure!$A$44</f>
        <v>DCTR-10</v>
      </c>
      <c r="B195" s="33" t="str">
        <f>VLOOKUP($A195,Infrastructure!$A$13:$E$74,2,0)&amp;""</f>
        <v>Are redundant power strategies tested?*</v>
      </c>
      <c r="C195" s="186" t="str">
        <f>VLOOKUP($A195,Infrastructure!$A$13:$E$74,3,0)&amp;""</f>
        <v>N/A</v>
      </c>
      <c r="D195" s="63" t="str">
        <f>IF(LEFT(VLOOKUP($A195,Infrastructure!$A$13:$E$74,5,0),21)='Auto Responses'!$A$32,'Auto Responses'!$A$33,VLOOKUP($A195,Infrastructure!$A$13:$E$74,4,0))&amp;""</f>
        <v>Power redundancy is managed by Google Cloud data centers; we perform an annual disaster recovery test and address GCP power/network events through multi‑regional services and redeployment procedures.</v>
      </c>
      <c r="E195" s="192" t="str">
        <f>VLOOKUP($A195,Infrastructure!$A$13:$E$74,5,0)&amp;""</f>
        <v/>
      </c>
      <c r="F195" s="198"/>
      <c r="G195" s="184" t="str">
        <f>VLOOKUP($A195,Questions!$A$2:$X$333,21,0)&amp;""</f>
        <v>Yes</v>
      </c>
      <c r="H195" s="185"/>
      <c r="I195" s="186" t="str">
        <f>VLOOKUP($A195,Questions!$A$2:$X$333,23,0)&amp;""</f>
        <v>Critical Importance</v>
      </c>
      <c r="J195" s="185"/>
      <c r="K195" s="187" t="b">
        <v>0</v>
      </c>
      <c r="L195" s="1"/>
    </row>
    <row r="196" spans="1:12" s="177" customFormat="1" ht="75.3" x14ac:dyDescent="0.25">
      <c r="A196" s="32" t="str">
        <f>Infrastructure!$A$45</f>
        <v>DCTR-11</v>
      </c>
      <c r="B196" s="33" t="str">
        <f>VLOOKUP($A196,Infrastructure!$A$13:$E$74,2,0)&amp;""</f>
        <v>Does the center where the data will reside have cooling and fire-suppression systems that are active and regularly tested?</v>
      </c>
      <c r="C196" s="186" t="str">
        <f>VLOOKUP($A196,Infrastructure!$A$13:$E$74,3,0)&amp;""</f>
        <v/>
      </c>
      <c r="D196" s="63" t="str">
        <f>IF(LEFT(VLOOKUP($A196,Infrastructure!$A$13:$E$74,5,0),21)='Auto Responses'!$A$32,'Auto Responses'!$A$33,VLOOKUP($A196,Infrastructure!$A$13:$E$74,4,0))&amp;""</f>
        <v>This question does not apply.</v>
      </c>
      <c r="E196" s="192" t="str">
        <f>VLOOKUP($A196,Infrastructure!$A$13:$E$74,5,0)&amp;""</f>
        <v>Based on the response to DCTR-01, this question does not apply to this product or service.</v>
      </c>
      <c r="F196" s="198"/>
      <c r="G196" s="184" t="str">
        <f>VLOOKUP($A196,Questions!$A$2:$X$333,21,0)&amp;""</f>
        <v>Yes</v>
      </c>
      <c r="H196" s="185"/>
      <c r="I196" s="186" t="str">
        <f>VLOOKUP($A196,Questions!$A$2:$X$333,23,0)&amp;""</f>
        <v>Standard Importance</v>
      </c>
      <c r="J196" s="185"/>
      <c r="K196" s="187" t="b">
        <v>0</v>
      </c>
      <c r="L196" s="1"/>
    </row>
    <row r="197" spans="1:12" s="177" customFormat="1" ht="135.5" x14ac:dyDescent="0.25">
      <c r="A197" s="32" t="str">
        <f>Infrastructure!$A$46</f>
        <v>DCTR-12</v>
      </c>
      <c r="B197" s="33" t="str">
        <f>VLOOKUP($A197,Infrastructure!$A$13:$E$74,2,0)&amp;""</f>
        <v>Do you have Internet Service Provider (ISP) redundancy?</v>
      </c>
      <c r="C197" s="186" t="str">
        <f>VLOOKUP($A197,Infrastructure!$A$13:$E$74,3,0)&amp;""</f>
        <v>N/A</v>
      </c>
      <c r="D197" s="63" t="str">
        <f>IF(LEFT(VLOOKUP($A197,Infrastructure!$A$13:$E$74,5,0),21)='Auto Responses'!$A$32,'Auto Responses'!$A$33,VLOOKUP($A197,Infrastructure!$A$13:$E$74,4,0))&amp;""</f>
        <v>TestGenius is hosted on Google Cloud, where network connectivity is provider‑managed; MPLS or dual data‑center links are not applicable to our service.</v>
      </c>
      <c r="E197" s="192" t="str">
        <f>VLOOKUP($A197,Infrastructure!$A$13:$E$74,5,0)&amp;""</f>
        <v>State the ISP provider(s) in addition to the number of ISPs that provide connectivity.</v>
      </c>
      <c r="F197" s="198"/>
      <c r="G197" s="184" t="str">
        <f>VLOOKUP($A197,Questions!$A$2:$X$333,21,0)&amp;""</f>
        <v>Yes</v>
      </c>
      <c r="H197" s="185"/>
      <c r="I197" s="186" t="str">
        <f>VLOOKUP($A197,Questions!$A$2:$X$333,23,0)&amp;""</f>
        <v>Standard Importance</v>
      </c>
      <c r="J197" s="185"/>
      <c r="K197" s="187" t="b">
        <v>0</v>
      </c>
      <c r="L197" s="1"/>
    </row>
    <row r="198" spans="1:12" s="177" customFormat="1" ht="165.6" x14ac:dyDescent="0.25">
      <c r="A198" s="32" t="str">
        <f>Infrastructure!$A$47</f>
        <v>DCTR-13</v>
      </c>
      <c r="B198" s="33" t="str">
        <f>VLOOKUP($A198,Infrastructure!$A$13:$E$74,2,0)&amp;""</f>
        <v>Does every data center where the institution's data will reside have multiple telephone company or network provider entrances to the facility?</v>
      </c>
      <c r="C198" s="186" t="str">
        <f>VLOOKUP($A198,Infrastructure!$A$13:$E$74,3,0)&amp;""</f>
        <v>N/A</v>
      </c>
      <c r="D198" s="63" t="str">
        <f>IF(LEFT(VLOOKUP($A198,Infrastructure!$A$13:$E$74,5,0),21)='Auto Responses'!$A$32,'Auto Responses'!$A$33,VLOOKUP($A198,Infrastructure!$A$13:$E$74,4,0))&amp;""</f>
        <v>Services are hosted at Google Cloud Platform (GCP) data centers; facility-level telecommunications/network entrances are managed by Google, and Biddle does not have physical access or control of those sites.</v>
      </c>
      <c r="E198" s="192" t="str">
        <f>VLOOKUP($A198,Infrastructure!$A$13:$E$74,5,0)&amp;""</f>
        <v/>
      </c>
      <c r="F198" s="198"/>
      <c r="G198" s="184" t="str">
        <f>VLOOKUP($A198,Questions!$A$2:$X$333,21,0)&amp;""</f>
        <v>Yes</v>
      </c>
      <c r="H198" s="185"/>
      <c r="I198" s="186" t="str">
        <f>VLOOKUP($A198,Questions!$A$2:$X$333,23,0)&amp;""</f>
        <v>Standard Importance</v>
      </c>
      <c r="J198" s="185"/>
      <c r="K198" s="187" t="b">
        <v>0</v>
      </c>
      <c r="L198" s="1"/>
    </row>
    <row r="199" spans="1:12" s="177" customFormat="1" ht="180.65" x14ac:dyDescent="0.25">
      <c r="A199" s="32" t="str">
        <f>Infrastructure!$A$48</f>
        <v>DCTR-14</v>
      </c>
      <c r="B199" s="33" t="str">
        <f>VLOOKUP($A199,Infrastructure!$A$13:$E$74,2,0)&amp;""</f>
        <v>Do you require multifactor authentication for all administrative accounts in your environment?</v>
      </c>
      <c r="C199" s="186" t="str">
        <f>VLOOKUP($A199,Infrastructure!$A$13:$E$74,3,0)&amp;""</f>
        <v>Yes</v>
      </c>
      <c r="D199" s="63" t="str">
        <f>IF(LEFT(VLOOKUP($A199,Infrastructure!$A$13:$E$74,5,0),21)='Auto Responses'!$A$32,'Auto Responses'!$A$33,VLOOKUP($A199,Infrastructure!$A$13:$E$74,4,0))&amp;""</f>
        <v>All privileged (administrative) access to production and staging infrastructure uses MFA; company devices/resources, servers, and developer Google accounts also enforce MFA (e.g., Microsoft 2FA and Duo).</v>
      </c>
      <c r="E199" s="192" t="str">
        <f>VLOOKUP($A199,Infrastructure!$A$13:$E$74,5,0)&amp;""</f>
        <v>State which model of MFA you are using.</v>
      </c>
      <c r="F199" s="198"/>
      <c r="G199" s="184" t="str">
        <f>VLOOKUP($A199,Questions!$A$2:$X$333,21,0)&amp;""</f>
        <v>Yes</v>
      </c>
      <c r="H199" s="185"/>
      <c r="I199" s="186" t="str">
        <f>VLOOKUP($A199,Questions!$A$2:$X$333,23,0)&amp;""</f>
        <v>Standard Importance</v>
      </c>
      <c r="J199" s="185"/>
      <c r="K199" s="187" t="b">
        <v>0</v>
      </c>
      <c r="L199" s="1"/>
    </row>
    <row r="200" spans="1:12" s="177" customFormat="1" ht="165.6" x14ac:dyDescent="0.25">
      <c r="A200" s="32" t="str">
        <f>Infrastructure!$A$49</f>
        <v>DCTR-15</v>
      </c>
      <c r="B200" s="33" t="str">
        <f>VLOOKUP($A200,Infrastructure!$A$13:$E$74,2,0)&amp;""</f>
        <v>Are you using your cloud provider's available hardening tools or pre-hardened images?</v>
      </c>
      <c r="C200" s="186" t="str">
        <f>VLOOKUP($A200,Infrastructure!$A$13:$E$74,3,0)&amp;""</f>
        <v>Yes</v>
      </c>
      <c r="D200" s="63" t="str">
        <f>IF(LEFT(VLOOKUP($A200,Infrastructure!$A$13:$E$74,5,0),21)='Auto Responses'!$A$32,'Auto Responses'!$A$33,VLOOKUP($A200,Infrastructure!$A$13:$E$74,4,0))&amp;""</f>
        <v>Systems are aligned with CIS Benchmarks, images are created only from authorized base images, and cloud‑native controls (e.g., firewall solutions and cloud-based alerting) are implemented for hardening.</v>
      </c>
      <c r="E200" s="192" t="str">
        <f>VLOOKUP($A200,Infrastructure!$A$13:$E$74,5,0)&amp;""</f>
        <v/>
      </c>
      <c r="F200" s="198"/>
      <c r="G200" s="184" t="str">
        <f>VLOOKUP($A200,Questions!$A$2:$X$333,21,0)&amp;""</f>
        <v>Yes</v>
      </c>
      <c r="H200" s="185"/>
      <c r="I200" s="186" t="str">
        <f>VLOOKUP($A200,Questions!$A$2:$X$333,23,0)&amp;""</f>
        <v>Standard Importance</v>
      </c>
      <c r="J200" s="185"/>
      <c r="K200" s="187" t="b">
        <v>0</v>
      </c>
      <c r="L200" s="1"/>
    </row>
    <row r="201" spans="1:12" s="177" customFormat="1" ht="120.45" x14ac:dyDescent="0.25">
      <c r="A201" s="32" t="str">
        <f>Infrastructure!$A$50</f>
        <v>DCTR-16</v>
      </c>
      <c r="B201" s="33" t="str">
        <f>VLOOKUP($A201,Infrastructure!$A$13:$E$74,2,0)&amp;""</f>
        <v>Does your cloud solution provider have access to your encryption keys?</v>
      </c>
      <c r="C201" s="186" t="str">
        <f>VLOOKUP($A201,Infrastructure!$A$13:$E$74,3,0)&amp;""</f>
        <v>No</v>
      </c>
      <c r="D201" s="63" t="str">
        <f>IF(LEFT(VLOOKUP($A201,Infrastructure!$A$13:$E$74,5,0),21)='Auto Responses'!$A$32,'Auto Responses'!$A$33,VLOOKUP($A201,Infrastructure!$A$13:$E$74,4,0))&amp;""</f>
        <v>Only our Development Team (4 people) have access to the encryption keys; for TestGenius, keys are stored in GCP and managed by the development team.</v>
      </c>
      <c r="E201" s="192" t="str">
        <f>VLOOKUP($A201,Infrastructure!$A$13:$E$74,5,0)&amp;""</f>
        <v>Describe your key management practices.</v>
      </c>
      <c r="F201" s="198"/>
      <c r="G201" s="184" t="str">
        <f>VLOOKUP($A201,Questions!$A$2:$X$333,21,0)&amp;""</f>
        <v>No</v>
      </c>
      <c r="H201" s="185"/>
      <c r="I201" s="186" t="str">
        <f>VLOOKUP($A201,Questions!$A$2:$X$333,23,0)&amp;""</f>
        <v>Standard Importance</v>
      </c>
      <c r="J201" s="185"/>
      <c r="K201" s="187" t="b">
        <v>0</v>
      </c>
      <c r="L201" s="1"/>
    </row>
    <row r="202" spans="1:12" s="1" customFormat="1" ht="17.05" x14ac:dyDescent="0.2">
      <c r="A202" s="28" t="str">
        <f>VLOOKUP(LEFT($A203,4),'Auto Responses'!$N$4:$O$38,2,0)&amp;""</f>
        <v xml:space="preserve"> Firewalls, IDS, IPS, and Networking</v>
      </c>
      <c r="B202" s="38"/>
      <c r="C202" s="39"/>
      <c r="D202" s="39"/>
      <c r="E202" s="191"/>
      <c r="F202" s="179" t="s">
        <v>627</v>
      </c>
      <c r="G202" s="188" t="s">
        <v>622</v>
      </c>
      <c r="H202" s="188" t="s">
        <v>623</v>
      </c>
      <c r="I202" s="188" t="s">
        <v>624</v>
      </c>
      <c r="J202" s="188" t="s">
        <v>625</v>
      </c>
      <c r="K202" s="188" t="s">
        <v>626</v>
      </c>
    </row>
    <row r="203" spans="1:12" s="177" customFormat="1" ht="45.2" x14ac:dyDescent="0.25">
      <c r="A203" s="32" t="str">
        <f>Infrastructure!$A$52</f>
        <v>FIDP-01</v>
      </c>
      <c r="B203" s="33" t="str">
        <f>VLOOKUP($A203,Infrastructure!$A$13:$E$74,2,0)&amp;""</f>
        <v>Are you utilizing a stateful packet inspection (SPI) firewall?*</v>
      </c>
      <c r="C203" s="186" t="str">
        <f>VLOOKUP($A203,Infrastructure!$A$13:$E$74,3,0)&amp;""</f>
        <v>Yes</v>
      </c>
      <c r="D203" s="63" t="str">
        <f>IF(LEFT(VLOOKUP($A203,Infrastructure!$A$13:$E$74,5,0),21)='Auto Responses'!$A$32,'Auto Responses'!$A$33,VLOOKUP($A203,Infrastructure!$A$13:$E$74,4,0))&amp;""</f>
        <v/>
      </c>
      <c r="E203" s="192" t="str">
        <f>VLOOKUP($A203,Infrastructure!$A$13:$E$74,5,0)&amp;""</f>
        <v>Describe the currently implemented SPI firewall.</v>
      </c>
      <c r="F203" s="198"/>
      <c r="G203" s="184" t="str">
        <f>VLOOKUP($A203,Questions!$A$2:$X$333,21,0)&amp;""</f>
        <v>Yes</v>
      </c>
      <c r="H203" s="185"/>
      <c r="I203" s="186" t="str">
        <f>VLOOKUP($A203,Questions!$A$2:$X$333,23,0)&amp;""</f>
        <v>Critical Importance</v>
      </c>
      <c r="J203" s="185"/>
      <c r="K203" s="187" t="b">
        <v>0</v>
      </c>
      <c r="L203" s="1"/>
    </row>
    <row r="204" spans="1:12" s="177" customFormat="1" ht="180.65" x14ac:dyDescent="0.25">
      <c r="A204" s="32" t="str">
        <f>Infrastructure!$A$53</f>
        <v>FIDP-02</v>
      </c>
      <c r="B204" s="33" t="str">
        <f>VLOOKUP($A204,Infrastructure!$A$13:$E$74,2,0)&amp;""</f>
        <v>Do you have a documented policy for firewall change requests?*</v>
      </c>
      <c r="C204" s="186" t="str">
        <f>VLOOKUP($A204,Infrastructure!$A$13:$E$74,3,0)&amp;""</f>
        <v>Yes</v>
      </c>
      <c r="D204" s="63" t="str">
        <f>IF(LEFT(VLOOKUP($A204,Infrastructure!$A$13:$E$74,5,0),21)='Auto Responses'!$A$32,'Auto Responses'!$A$33,VLOOKUP($A204,Infrastructure!$A$13:$E$74,4,0))&amp;""</f>
        <v>Firewall rule changes follow a formal change management process with documented tickets and approvals and are performed only by authorized personnel per the Operations Security Policy and configuration/hardening standards.</v>
      </c>
      <c r="E204" s="192" t="str">
        <f>VLOOKUP($A204,Infrastructure!$A$13:$E$74,5,0)&amp;""</f>
        <v>Describe your documented firewall change request policy.</v>
      </c>
      <c r="F204" s="198"/>
      <c r="G204" s="184" t="str">
        <f>VLOOKUP($A204,Questions!$A$2:$X$333,21,0)&amp;""</f>
        <v>Yes</v>
      </c>
      <c r="H204" s="185"/>
      <c r="I204" s="186" t="str">
        <f>VLOOKUP($A204,Questions!$A$2:$X$333,23,0)&amp;""</f>
        <v>Critical Importance</v>
      </c>
      <c r="J204" s="185"/>
      <c r="K204" s="187" t="b">
        <v>0</v>
      </c>
      <c r="L204" s="1"/>
    </row>
    <row r="205" spans="1:12" s="177" customFormat="1" ht="105.4" x14ac:dyDescent="0.25">
      <c r="A205" s="32" t="str">
        <f>Infrastructure!$A$54</f>
        <v>FIDP-03</v>
      </c>
      <c r="B205" s="33" t="str">
        <f>VLOOKUP($A205,Infrastructure!$A$13:$E$74,2,0)&amp;""</f>
        <v>Have you implemented an intrusion detection system (network-based)?*</v>
      </c>
      <c r="C205" s="186" t="str">
        <f>VLOOKUP($A205,Infrastructure!$A$13:$E$74,3,0)&amp;""</f>
        <v>Yes</v>
      </c>
      <c r="D205" s="63" t="str">
        <f>IF(LEFT(VLOOKUP($A205,Infrastructure!$A$13:$E$74,5,0),21)='Auto Responses'!$A$32,'Auto Responses'!$A$33,VLOOKUP($A205,Infrastructure!$A$13:$E$74,4,0))&amp;""</f>
        <v>Network intrusion detection is provided via firewalls configured with IDS/IPS capabilities, which are actively monitored.</v>
      </c>
      <c r="E205" s="192" t="str">
        <f>VLOOKUP($A205,Infrastructure!$A$13:$E$74,5,0)&amp;""</f>
        <v>Describe the currently implemented IDS.</v>
      </c>
      <c r="F205" s="198"/>
      <c r="G205" s="184" t="str">
        <f>VLOOKUP($A205,Questions!$A$2:$X$333,21,0)&amp;""</f>
        <v>Yes</v>
      </c>
      <c r="H205" s="185"/>
      <c r="I205" s="186" t="str">
        <f>VLOOKUP($A205,Questions!$A$2:$X$333,23,0)&amp;""</f>
        <v>Critical Importance</v>
      </c>
      <c r="J205" s="185"/>
      <c r="K205" s="187" t="b">
        <v>0</v>
      </c>
      <c r="L205" s="1"/>
    </row>
    <row r="206" spans="1:12" s="177" customFormat="1" ht="135.5" x14ac:dyDescent="0.25">
      <c r="A206" s="32" t="str">
        <f>Infrastructure!$A$55</f>
        <v>FIDP-04</v>
      </c>
      <c r="B206" s="33" t="str">
        <f>VLOOKUP($A206,Infrastructure!$A$13:$E$74,2,0)&amp;""</f>
        <v>Do you employ host-based intrusion detection?*</v>
      </c>
      <c r="C206" s="186" t="str">
        <f>VLOOKUP($A206,Infrastructure!$A$13:$E$74,3,0)&amp;""</f>
        <v>Yes</v>
      </c>
      <c r="D206" s="63" t="str">
        <f>IF(LEFT(VLOOKUP($A206,Infrastructure!$A$13:$E$74,5,0),21)='Auto Responses'!$A$32,'Auto Responses'!$A$33,VLOOKUP($A206,Infrastructure!$A$13:$E$74,4,0))&amp;""</f>
        <v>Automated IDS/IPS are deployed on endpoints and servers, with file integrity monitoring on production systems, and alerts are monitored by our third-party partner.</v>
      </c>
      <c r="E206" s="192" t="str">
        <f>VLOOKUP($A206,Infrastructure!$A$13:$E$74,5,0)&amp;""</f>
        <v>Describe the currently implemented host-based IDS solution(s).</v>
      </c>
      <c r="F206" s="198"/>
      <c r="G206" s="184" t="str">
        <f>VLOOKUP($A206,Questions!$A$2:$X$333,21,0)&amp;""</f>
        <v>Yes</v>
      </c>
      <c r="H206" s="185"/>
      <c r="I206" s="186" t="str">
        <f>VLOOKUP($A206,Questions!$A$2:$X$333,23,0)&amp;""</f>
        <v>Critical Importance</v>
      </c>
      <c r="J206" s="185"/>
      <c r="K206" s="187" t="b">
        <v>0</v>
      </c>
      <c r="L206" s="1"/>
    </row>
    <row r="207" spans="1:12" s="177" customFormat="1" ht="180.65" x14ac:dyDescent="0.25">
      <c r="A207" s="32" t="str">
        <f>Infrastructure!$A$56</f>
        <v>FIDP-05</v>
      </c>
      <c r="B207" s="33" t="str">
        <f>VLOOKUP($A207,Infrastructure!$A$13:$E$74,2,0)&amp;""</f>
        <v>Are audit logs available for all changes to the network, firewall, IDS, and IPS systems?*</v>
      </c>
      <c r="C207" s="186" t="str">
        <f>VLOOKUP($A207,Infrastructure!$A$13:$E$74,3,0)&amp;""</f>
        <v>Yes</v>
      </c>
      <c r="D207" s="63" t="str">
        <f>IF(LEFT(VLOOKUP($A207,Infrastructure!$A$13:$E$74,5,0),21)='Auto Responses'!$A$32,'Auto Responses'!$A$33,VLOOKUP($A207,Infrastructure!$A$13:$E$74,4,0))&amp;""</f>
        <v>Changes are logged per our standards ("log changes to organizational systems" and "log security settings changes"), with logs centralized in an MSP‑managed SIEM; firewall logs are monitored 24/7 by our SOC.</v>
      </c>
      <c r="E207" s="192" t="str">
        <f>VLOOKUP($A207,Infrastructure!$A$13:$E$74,5,0)&amp;""</f>
        <v>Describe your current network systems logging strategy.</v>
      </c>
      <c r="F207" s="198"/>
      <c r="G207" s="184" t="str">
        <f>VLOOKUP($A207,Questions!$A$2:$X$333,21,0)&amp;""</f>
        <v>Yes</v>
      </c>
      <c r="H207" s="185"/>
      <c r="I207" s="186" t="str">
        <f>VLOOKUP($A207,Questions!$A$2:$X$333,23,0)&amp;""</f>
        <v>Critical Importance</v>
      </c>
      <c r="J207" s="185"/>
      <c r="K207" s="187" t="b">
        <v>0</v>
      </c>
      <c r="L207" s="1"/>
    </row>
    <row r="208" spans="1:12" s="177" customFormat="1" ht="271" x14ac:dyDescent="0.25">
      <c r="A208" s="32" t="str">
        <f>Infrastructure!$A$57</f>
        <v>FIDP-06</v>
      </c>
      <c r="B208" s="33" t="str">
        <f>VLOOKUP($A208,Infrastructure!$A$13:$E$74,2,0)&amp;""</f>
        <v>Is authority for firewall change approval documented? Please list approver names or titles in Additional Info.</v>
      </c>
      <c r="C208" s="186" t="str">
        <f>VLOOKUP($A208,Infrastructure!$A$13:$E$74,3,0)&amp;""</f>
        <v>Yes</v>
      </c>
      <c r="D208" s="63" t="str">
        <f>IF(LEFT(VLOOKUP($A208,Infrastructure!$A$13:$E$74,5,0),21)='Auto Responses'!$A$32,'Auto Responses'!$A$33,VLOOKUP($A208,Infrastructure!$A$13:$E$74,4,0))&amp;""</f>
        <v>Authority is documented via the change control process: firewall/network rule changes are recorded in tickets and require approval before deployment. Approver titles include the Change Advisory Board (CAB), an Approved Biddle employee for MSP-managed changes, and the executive teams for dev-managed systems.</v>
      </c>
      <c r="E208" s="192" t="str">
        <f>VLOOKUP($A208,Infrastructure!$A$13:$E$74,5,0)&amp;""</f>
        <v>List approver names or titles.</v>
      </c>
      <c r="F208" s="198"/>
      <c r="G208" s="184" t="str">
        <f>VLOOKUP($A208,Questions!$A$2:$X$333,21,0)&amp;""</f>
        <v>Yes</v>
      </c>
      <c r="H208" s="185"/>
      <c r="I208" s="186" t="str">
        <f>VLOOKUP($A208,Questions!$A$2:$X$333,23,0)&amp;""</f>
        <v>Standard Importance</v>
      </c>
      <c r="J208" s="185"/>
      <c r="K208" s="187" t="b">
        <v>0</v>
      </c>
      <c r="L208" s="1"/>
    </row>
    <row r="209" spans="1:12" s="177" customFormat="1" ht="120.45" x14ac:dyDescent="0.25">
      <c r="A209" s="32" t="str">
        <f>Infrastructure!$A$58</f>
        <v>FIDP-07</v>
      </c>
      <c r="B209" s="33" t="str">
        <f>VLOOKUP($A209,Infrastructure!$A$13:$E$74,2,0)&amp;""</f>
        <v>Have you implemented an intrusion prevention system (network-based)?</v>
      </c>
      <c r="C209" s="186" t="str">
        <f>VLOOKUP($A209,Infrastructure!$A$13:$E$74,3,0)&amp;""</f>
        <v>Yes</v>
      </c>
      <c r="D209" s="63" t="str">
        <f>IF(LEFT(VLOOKUP($A209,Infrastructure!$A$13:$E$74,5,0),21)='Auto Responses'!$A$32,'Auto Responses'!$A$33,VLOOKUP($A209,Infrastructure!$A$13:$E$74,4,0))&amp;""</f>
        <v>Network firewalls are configured with intrusion prevention (IPS) and intrusion detection (IDS) and are actively managed and monitored by our MSP.</v>
      </c>
      <c r="E209" s="192" t="str">
        <f>VLOOKUP($A209,Infrastructure!$A$13:$E$74,5,0)&amp;""</f>
        <v>Describe the currently implemented IPS.</v>
      </c>
      <c r="F209" s="198"/>
      <c r="G209" s="184" t="str">
        <f>VLOOKUP($A209,Questions!$A$2:$X$333,21,0)&amp;""</f>
        <v>Yes</v>
      </c>
      <c r="H209" s="185"/>
      <c r="I209" s="186" t="str">
        <f>VLOOKUP($A209,Questions!$A$2:$X$333,23,0)&amp;""</f>
        <v>Standard Importance</v>
      </c>
      <c r="J209" s="185"/>
      <c r="K209" s="187" t="b">
        <v>0</v>
      </c>
      <c r="L209" s="1"/>
    </row>
    <row r="210" spans="1:12" s="177" customFormat="1" ht="60.25" x14ac:dyDescent="0.25">
      <c r="A210" s="32" t="str">
        <f>Infrastructure!$A$59</f>
        <v>FIDP-08</v>
      </c>
      <c r="B210" s="33" t="str">
        <f>VLOOKUP($A210,Infrastructure!$A$13:$E$74,2,0)&amp;""</f>
        <v>Do you employ host-based intrusion prevention?</v>
      </c>
      <c r="C210" s="186" t="str">
        <f>VLOOKUP($A210,Infrastructure!$A$13:$E$74,3,0)&amp;""</f>
        <v>Yes</v>
      </c>
      <c r="D210" s="63" t="str">
        <f>IF(LEFT(VLOOKUP($A210,Infrastructure!$A$13:$E$74,5,0),21)='Auto Responses'!$A$32,'Auto Responses'!$A$33,VLOOKUP($A210,Infrastructure!$A$13:$E$74,4,0))&amp;""</f>
        <v>Automated IDS/IPS systems are deployed on endpoints and servers.</v>
      </c>
      <c r="E210" s="192" t="str">
        <f>VLOOKUP($A210,Infrastructure!$A$13:$E$74,5,0)&amp;""</f>
        <v>Describe the currently implemented host-based IPS solution(s).</v>
      </c>
      <c r="F210" s="198"/>
      <c r="G210" s="184" t="str">
        <f>VLOOKUP($A210,Questions!$A$2:$X$333,21,0)&amp;""</f>
        <v>Yes</v>
      </c>
      <c r="H210" s="185"/>
      <c r="I210" s="186" t="str">
        <f>VLOOKUP($A210,Questions!$A$2:$X$333,23,0)&amp;""</f>
        <v>Standard Importance</v>
      </c>
      <c r="J210" s="185"/>
      <c r="K210" s="187" t="b">
        <v>0</v>
      </c>
      <c r="L210" s="1"/>
    </row>
    <row r="211" spans="1:12" s="177" customFormat="1" ht="135.5" x14ac:dyDescent="0.25">
      <c r="A211" s="32" t="str">
        <f>Infrastructure!$A$60</f>
        <v>FIDP-09</v>
      </c>
      <c r="B211" s="33" t="str">
        <f>VLOOKUP($A211,Infrastructure!$A$13:$E$74,2,0)&amp;""</f>
        <v>Are you employing any next-generation persistent threat (NGPT) monitoring?</v>
      </c>
      <c r="C211" s="186" t="str">
        <f>VLOOKUP($A211,Infrastructure!$A$13:$E$74,3,0)&amp;""</f>
        <v>Yes</v>
      </c>
      <c r="D211" s="63" t="str">
        <f>IF(LEFT(VLOOKUP($A211,Infrastructure!$A$13:$E$74,5,0),21)='Auto Responses'!$A$32,'Auto Responses'!$A$33,VLOOKUP($A211,Infrastructure!$A$13:$E$74,4,0))&amp;""</f>
        <v>Next‑generation persistent threat (NGPT) monitoring is in place, alongside automated IDS/IPS and monitoring via a third‑party SOC looking for advanced threats.</v>
      </c>
      <c r="E211" s="192" t="str">
        <f>VLOOKUP($A211,Infrastructure!$A$13:$E$74,5,0)&amp;""</f>
        <v>Describe your NGPT monitoring strategy.</v>
      </c>
      <c r="F211" s="198"/>
      <c r="G211" s="184" t="str">
        <f>VLOOKUP($A211,Questions!$A$2:$X$333,21,0)&amp;""</f>
        <v>Yes</v>
      </c>
      <c r="H211" s="185"/>
      <c r="I211" s="186" t="str">
        <f>VLOOKUP($A211,Questions!$A$2:$X$333,23,0)&amp;""</f>
        <v>Standard Importance</v>
      </c>
      <c r="J211" s="185"/>
      <c r="K211" s="187" t="b">
        <v>0</v>
      </c>
      <c r="L211" s="1"/>
    </row>
    <row r="212" spans="1:12" s="177" customFormat="1" ht="135.5" x14ac:dyDescent="0.25">
      <c r="A212" s="32" t="str">
        <f>Infrastructure!$A$61</f>
        <v>FIDP-10</v>
      </c>
      <c r="B212" s="33" t="str">
        <f>VLOOKUP($A212,Infrastructure!$A$13:$E$74,2,0)&amp;""</f>
        <v>Is intrusion monitoring performed internally or by a third-party service?</v>
      </c>
      <c r="C212" s="186" t="str">
        <f>VLOOKUP($A212,Infrastructure!$A$13:$E$74,3,0)&amp;""</f>
        <v>Monitoring is performed by a third-party partner (MSP/SOC) that manages our SIEM and monitors critical services and IDS/IPS 24/7 with alerting and incident response.</v>
      </c>
      <c r="D212" s="63" t="str">
        <f>IF(LEFT(VLOOKUP($A212,Infrastructure!$A$13:$E$74,5,0),21)='Auto Responses'!$A$32,'Auto Responses'!$A$33,VLOOKUP($A212,Infrastructure!$A$13:$E$74,4,0))&amp;""</f>
        <v/>
      </c>
      <c r="E212" s="192" t="str">
        <f>VLOOKUP($A212,Infrastructure!$A$13:$E$74,5,0)&amp;""</f>
        <v>In addition to stating your intrusion monitoring strategy, provide a brief summary of its implementation.</v>
      </c>
      <c r="F212" s="198"/>
      <c r="G212" s="184" t="str">
        <f>VLOOKUP($A212,Questions!$A$2:$X$333,21,0)&amp;""</f>
        <v>Not scored</v>
      </c>
      <c r="H212" s="185"/>
      <c r="I212" s="186" t="str">
        <f>VLOOKUP($A212,Questions!$A$2:$X$333,23,0)&amp;""</f>
        <v/>
      </c>
      <c r="J212" s="185"/>
      <c r="K212" s="187" t="b">
        <v>0</v>
      </c>
      <c r="L212" s="1"/>
    </row>
    <row r="213" spans="1:12" s="177" customFormat="1" ht="105.4" x14ac:dyDescent="0.25">
      <c r="A213" s="32" t="str">
        <f>Infrastructure!$A$62</f>
        <v>FIDP-11</v>
      </c>
      <c r="B213" s="33" t="str">
        <f>VLOOKUP($A213,Infrastructure!$A$13:$E$74,2,0)&amp;""</f>
        <v>Do you monitor for intrusions on a 24 x 7 x 365 basis?</v>
      </c>
      <c r="C213" s="186" t="str">
        <f>VLOOKUP($A213,Infrastructure!$A$13:$E$74,3,0)&amp;""</f>
        <v>Yes</v>
      </c>
      <c r="D213" s="63" t="str">
        <f>IF(LEFT(VLOOKUP($A213,Infrastructure!$A$13:$E$74,5,0),21)='Auto Responses'!$A$32,'Auto Responses'!$A$33,VLOOKUP($A213,Infrastructure!$A$13:$E$74,4,0))&amp;""</f>
        <v>Intrusion detection is monitored 24x7 by a third‑party SOC for IDS/IPS, with MSP‑managed SIEM providing real‑time alerting.</v>
      </c>
      <c r="E213" s="192" t="str">
        <f>VLOOKUP($A213,Infrastructure!$A$13:$E$74,5,0)&amp;""</f>
        <v>Provide a brief summary of this activity.</v>
      </c>
      <c r="F213" s="198"/>
      <c r="G213" s="184" t="str">
        <f>VLOOKUP($A213,Questions!$A$2:$X$333,21,0)&amp;""</f>
        <v>Yes</v>
      </c>
      <c r="H213" s="185"/>
      <c r="I213" s="186" t="str">
        <f>VLOOKUP($A213,Questions!$A$2:$X$333,23,0)&amp;""</f>
        <v>Minor Importance</v>
      </c>
      <c r="J213" s="185"/>
      <c r="K213" s="187" t="b">
        <v>0</v>
      </c>
      <c r="L213" s="1"/>
    </row>
    <row r="214" spans="1:12" s="1" customFormat="1" ht="17.05" x14ac:dyDescent="0.2">
      <c r="A214" s="28" t="str">
        <f>VLOOKUP(LEFT($A215,4),'Auto Responses'!$N$4:$O$38,2,0)&amp;""</f>
        <v xml:space="preserve"> Incident Handling</v>
      </c>
      <c r="B214" s="38"/>
      <c r="C214" s="39"/>
      <c r="D214" s="39"/>
      <c r="E214" s="191"/>
      <c r="F214" s="179" t="s">
        <v>627</v>
      </c>
      <c r="G214" s="188" t="s">
        <v>622</v>
      </c>
      <c r="H214" s="188" t="s">
        <v>623</v>
      </c>
      <c r="I214" s="188" t="s">
        <v>624</v>
      </c>
      <c r="J214" s="188" t="s">
        <v>625</v>
      </c>
      <c r="K214" s="188" t="s">
        <v>626</v>
      </c>
    </row>
    <row r="215" spans="1:12" s="177" customFormat="1" ht="165.6" x14ac:dyDescent="0.25">
      <c r="A215" s="32" t="str">
        <f>Infrastructure!$A$64</f>
        <v>HFIH-01</v>
      </c>
      <c r="B215" s="33" t="str">
        <f>VLOOKUP($A215,Infrastructure!$A$13:$E$74,2,0)&amp;""</f>
        <v>Do you have a formal incident response plan?</v>
      </c>
      <c r="C215" s="186" t="str">
        <f>VLOOKUP($A215,Infrastructure!$A$13:$E$74,3,0)&amp;""</f>
        <v>Yes</v>
      </c>
      <c r="D215" s="63" t="str">
        <f>IF(LEFT(VLOOKUP($A215,Infrastructure!$A$13:$E$74,5,0),21)='Auto Responses'!$A$32,'Auto Responses'!$A$33,VLOOKUP($A215,Infrastructure!$A$13:$E$74,4,0))&amp;""</f>
        <v>Formal, documented Incident Response Plan aligned with NIST 2.0; covers preparation, detection, analysis, containment, recovery, and reporting, and is tested at least annually.</v>
      </c>
      <c r="E215" s="192" t="str">
        <f>VLOOKUP($A215,Infrastructure!$A$13:$E$74,5,0)&amp;""</f>
        <v>Summarize or provide a link to your formal incident response plan.</v>
      </c>
      <c r="F215" s="198"/>
      <c r="G215" s="184" t="str">
        <f>VLOOKUP($A215,Questions!$A$2:$X$333,21,0)&amp;""</f>
        <v>Yes</v>
      </c>
      <c r="H215" s="185"/>
      <c r="I215" s="186" t="str">
        <f>VLOOKUP($A215,Questions!$A$2:$X$333,23,0)&amp;""</f>
        <v>Standard Importance</v>
      </c>
      <c r="J215" s="185"/>
      <c r="K215" s="187" t="b">
        <v>0</v>
      </c>
      <c r="L215" s="1"/>
    </row>
    <row r="216" spans="1:12" s="177" customFormat="1" ht="135.5" x14ac:dyDescent="0.25">
      <c r="A216" s="32" t="str">
        <f>Infrastructure!$A$65</f>
        <v>HFIH-02</v>
      </c>
      <c r="B216" s="33" t="str">
        <f>VLOOKUP($A216,Infrastructure!$A$13:$E$74,2,0)&amp;""</f>
        <v>Do you either have an internal incident response team or retain an external team?</v>
      </c>
      <c r="C216" s="186" t="str">
        <f>VLOOKUP($A216,Infrastructure!$A$13:$E$74,3,0)&amp;""</f>
        <v>Yes</v>
      </c>
      <c r="D216" s="63" t="str">
        <f>IF(LEFT(VLOOKUP($A216,Infrastructure!$A$13:$E$74,5,0),21)='Auto Responses'!$A$32,'Auto Responses'!$A$33,VLOOKUP($A216,Infrastructure!$A$13:$E$74,4,0))&amp;""</f>
        <v>Internal 24/7 response personnel are supplemented by our MSP security team, which monitors systems and will work to immediately mitigate any risk and notify us.</v>
      </c>
      <c r="E216" s="192" t="str">
        <f>VLOOKUP($A216,Infrastructure!$A$13:$E$74,5,0)&amp;""</f>
        <v>Summarize your incident response and reporting processes.</v>
      </c>
      <c r="F216" s="198"/>
      <c r="G216" s="184" t="str">
        <f>VLOOKUP($A216,Questions!$A$2:$X$333,21,0)&amp;""</f>
        <v>Yes</v>
      </c>
      <c r="H216" s="185"/>
      <c r="I216" s="186" t="str">
        <f>VLOOKUP($A216,Questions!$A$2:$X$333,23,0)&amp;""</f>
        <v>Minor Importance</v>
      </c>
      <c r="J216" s="185"/>
      <c r="K216" s="187" t="b">
        <v>0</v>
      </c>
      <c r="L216" s="1"/>
    </row>
    <row r="217" spans="1:12" s="177" customFormat="1" ht="60.25" x14ac:dyDescent="0.25">
      <c r="A217" s="32" t="str">
        <f>Infrastructure!$A$66</f>
        <v>HFIH-03</v>
      </c>
      <c r="B217" s="33" t="str">
        <f>VLOOKUP($A217,Infrastructure!$A$13:$E$74,2,0)&amp;""</f>
        <v>Do you have the capability to respond to incidents on a 24 x 7 x 365 basis?</v>
      </c>
      <c r="C217" s="186" t="str">
        <f>VLOOKUP($A217,Infrastructure!$A$13:$E$74,3,0)&amp;""</f>
        <v>Yes</v>
      </c>
      <c r="D217" s="63" t="str">
        <f>IF(LEFT(VLOOKUP($A217,Infrastructure!$A$13:$E$74,5,0),21)='Auto Responses'!$A$32,'Auto Responses'!$A$33,VLOOKUP($A217,Infrastructure!$A$13:$E$74,4,0))&amp;""</f>
        <v>Our Incident Response Plan designates 24/7 response personnel.</v>
      </c>
      <c r="E217" s="192" t="str">
        <f>VLOOKUP($A217,Infrastructure!$A$13:$E$74,5,0)&amp;""</f>
        <v>Summarize your internal approach or reference your third-party contractor.</v>
      </c>
      <c r="F217" s="198"/>
      <c r="G217" s="184" t="str">
        <f>VLOOKUP($A217,Questions!$A$2:$X$333,21,0)&amp;""</f>
        <v>Yes</v>
      </c>
      <c r="H217" s="185"/>
      <c r="I217" s="186" t="str">
        <f>VLOOKUP($A217,Questions!$A$2:$X$333,23,0)&amp;""</f>
        <v>Minor Importance</v>
      </c>
      <c r="J217" s="185"/>
      <c r="K217" s="187" t="b">
        <v>0</v>
      </c>
      <c r="L217" s="1"/>
    </row>
    <row r="218" spans="1:12" s="177" customFormat="1" ht="90.35" x14ac:dyDescent="0.25">
      <c r="A218" s="32" t="str">
        <f>Infrastructure!$A$67</f>
        <v>HFIH-04</v>
      </c>
      <c r="B218" s="33" t="str">
        <f>VLOOKUP($A218,Infrastructure!$A$13:$E$74,2,0)&amp;""</f>
        <v>Do you carry cyber-risk insurance to protect against unforeseen service outages, data that is lost or stolen, and security incidents?</v>
      </c>
      <c r="C218" s="186" t="str">
        <f>VLOOKUP($A218,Infrastructure!$A$13:$E$74,3,0)&amp;""</f>
        <v>Yes</v>
      </c>
      <c r="D218" s="63" t="str">
        <f>IF(LEFT(VLOOKUP($A218,Infrastructure!$A$13:$E$74,5,0),21)='Auto Responses'!$A$32,'Auto Responses'!$A$33,VLOOKUP($A218,Infrastructure!$A$13:$E$74,4,0))&amp;""</f>
        <v>We carry cyber-risk insurance to protect against unforeseen service outages, data loss or theft, and security incidents.</v>
      </c>
      <c r="E218" s="192" t="str">
        <f>VLOOKUP($A218,Infrastructure!$A$13:$E$74,5,0)&amp;""</f>
        <v>Describe the coverage in place for this solution.</v>
      </c>
      <c r="F218" s="198"/>
      <c r="G218" s="184" t="str">
        <f>VLOOKUP($A218,Questions!$A$2:$X$333,21,0)&amp;""</f>
        <v>Yes</v>
      </c>
      <c r="H218" s="185"/>
      <c r="I218" s="186" t="str">
        <f>VLOOKUP($A218,Questions!$A$2:$X$333,23,0)&amp;""</f>
        <v>Minor Importance</v>
      </c>
      <c r="J218" s="185"/>
      <c r="K218" s="187" t="b">
        <v>0</v>
      </c>
      <c r="L218" s="1"/>
    </row>
    <row r="219" spans="1:12" s="1" customFormat="1" ht="17.05" x14ac:dyDescent="0.2">
      <c r="A219" s="28" t="str">
        <f>VLOOKUP(LEFT($A220,4),'Auto Responses'!$N$4:$O$38,2,0)&amp;""</f>
        <v xml:space="preserve"> Vulnerability Management</v>
      </c>
      <c r="B219" s="38"/>
      <c r="C219" s="39"/>
      <c r="D219" s="39"/>
      <c r="E219" s="191"/>
      <c r="F219" s="179" t="s">
        <v>627</v>
      </c>
      <c r="G219" s="188" t="s">
        <v>622</v>
      </c>
      <c r="H219" s="188" t="s">
        <v>623</v>
      </c>
      <c r="I219" s="188" t="s">
        <v>624</v>
      </c>
      <c r="J219" s="188" t="s">
        <v>625</v>
      </c>
      <c r="K219" s="188" t="s">
        <v>626</v>
      </c>
    </row>
    <row r="220" spans="1:12" s="177" customFormat="1" ht="180.65" x14ac:dyDescent="0.25">
      <c r="A220" s="32" t="str">
        <f>Infrastructure!$A$69</f>
        <v>VULN-01</v>
      </c>
      <c r="B220" s="33" t="str">
        <f>VLOOKUP($A220,Infrastructure!$A$13:$E$74,2,0)&amp;""</f>
        <v>Are your systems and applications scanned with an authenticated user account for vulnerabilities (that are remediated) prior to new releases?*</v>
      </c>
      <c r="C220" s="186" t="str">
        <f>VLOOKUP($A220,Infrastructure!$A$13:$E$74,3,0)&amp;""</f>
        <v>Yes</v>
      </c>
      <c r="D220" s="63" t="str">
        <f>IF(LEFT(VLOOKUP($A220,Infrastructure!$A$13:$E$74,5,0),21)='Auto Responses'!$A$32,'Auto Responses'!$A$33,VLOOKUP($A220,Infrastructure!$A$13:$E$74,4,0))&amp;""</f>
        <v>Security testing and vulnerability scanning are performed before each release, and releases require completion of test plans with issues remediated; remediation follows defined timelines (e.g., Critical/High within 30 days).</v>
      </c>
      <c r="E220" s="192" t="str">
        <f>VLOOKUP($A220,Infrastructure!$A$13:$E$74,5,0)&amp;""</f>
        <v>Provide a brief description.</v>
      </c>
      <c r="F220" s="198"/>
      <c r="G220" s="184" t="str">
        <f>VLOOKUP($A220,Questions!$A$2:$X$333,21,0)&amp;""</f>
        <v>Yes</v>
      </c>
      <c r="H220" s="185"/>
      <c r="I220" s="186" t="str">
        <f>VLOOKUP($A220,Questions!$A$2:$X$333,23,0)&amp;""</f>
        <v>Critical Importance</v>
      </c>
      <c r="J220" s="185"/>
      <c r="K220" s="187" t="b">
        <v>0</v>
      </c>
      <c r="L220" s="1"/>
    </row>
    <row r="221" spans="1:12" s="177" customFormat="1" ht="45.2" x14ac:dyDescent="0.25">
      <c r="A221" s="32" t="str">
        <f>Infrastructure!$A$70</f>
        <v>VULN-02</v>
      </c>
      <c r="B221" s="33" t="str">
        <f>VLOOKUP($A221,Infrastructure!$A$13:$E$74,2,0)&amp;""</f>
        <v>Will you provide results of application and system vulnerability scans to the institution?*</v>
      </c>
      <c r="C221" s="186" t="str">
        <f>VLOOKUP($A221,Infrastructure!$A$13:$E$74,3,0)&amp;""</f>
        <v>Yes</v>
      </c>
      <c r="D221" s="63" t="str">
        <f>IF(LEFT(VLOOKUP($A221,Infrastructure!$A$13:$E$74,5,0),21)='Auto Responses'!$A$32,'Auto Responses'!$A$33,VLOOKUP($A221,Infrastructure!$A$13:$E$74,4,0))&amp;""</f>
        <v>Reports can be provided upon request.</v>
      </c>
      <c r="E221" s="192" t="str">
        <f>VLOOKUP($A221,Infrastructure!$A$13:$E$74,5,0)&amp;""</f>
        <v>Provide a reference to security scan documentation.</v>
      </c>
      <c r="F221" s="198"/>
      <c r="G221" s="184" t="str">
        <f>VLOOKUP($A221,Questions!$A$2:$X$333,21,0)&amp;""</f>
        <v>Yes</v>
      </c>
      <c r="H221" s="185"/>
      <c r="I221" s="186" t="str">
        <f>VLOOKUP($A221,Questions!$A$2:$X$333,23,0)&amp;""</f>
        <v>Critical Importance</v>
      </c>
      <c r="J221" s="185"/>
      <c r="K221" s="187" t="b">
        <v>0</v>
      </c>
      <c r="L221" s="1"/>
    </row>
    <row r="222" spans="1:12" s="177" customFormat="1" ht="180.65" x14ac:dyDescent="0.25">
      <c r="A222" s="32" t="str">
        <f>Infrastructure!$A$71</f>
        <v>VULN-03</v>
      </c>
      <c r="B222" s="33" t="str">
        <f>VLOOKUP($A222,Infrastructure!$A$13:$E$74,2,0)&amp;""</f>
        <v>Will you allow the institution to perform its own vulnerability testing and/or scanning of your systems and/or application, provided that testing is performed at a mutually agreed upon time and date?*</v>
      </c>
      <c r="C222" s="186" t="str">
        <f>VLOOKUP($A222,Infrastructure!$A$13:$E$74,3,0)&amp;""</f>
        <v>Yes</v>
      </c>
      <c r="D222" s="63" t="str">
        <f>IF(LEFT(VLOOKUP($A222,Infrastructure!$A$13:$E$74,5,0),21)='Auto Responses'!$A$32,'Auto Responses'!$A$33,VLOOKUP($A222,Infrastructure!$A$13:$E$74,4,0))&amp;""</f>
        <v>Testing may be performed when coordinated in advance; port/security scanning requires prior notification to our engineering team, and verification activities are planned and agreed to minimize business disruption.</v>
      </c>
      <c r="E222" s="192" t="str">
        <f>VLOOKUP($A222,Infrastructure!$A$13:$E$74,5,0)&amp;""</f>
        <v>Provide reference to the process or procedure to set up security testing times and scopes.</v>
      </c>
      <c r="F222" s="198"/>
      <c r="G222" s="184" t="str">
        <f>VLOOKUP($A222,Questions!$A$2:$X$333,21,0)&amp;""</f>
        <v>Yes</v>
      </c>
      <c r="H222" s="185"/>
      <c r="I222" s="186" t="str">
        <f>VLOOKUP($A222,Questions!$A$2:$X$333,23,0)&amp;""</f>
        <v>Critical Importance</v>
      </c>
      <c r="J222" s="185"/>
      <c r="K222" s="187" t="b">
        <v>0</v>
      </c>
      <c r="L222" s="1"/>
    </row>
    <row r="223" spans="1:12" s="177" customFormat="1" ht="105.4" x14ac:dyDescent="0.25">
      <c r="A223" s="32" t="str">
        <f>Infrastructure!$A$72</f>
        <v>VULN-04</v>
      </c>
      <c r="B223" s="33" t="str">
        <f>VLOOKUP($A223,Infrastructure!$A$13:$E$74,2,0)&amp;""</f>
        <v>Have your systems and applications had a third-party security assessment completed in the last year?</v>
      </c>
      <c r="C223" s="186" t="str">
        <f>VLOOKUP($A223,Infrastructure!$A$13:$E$74,3,0)&amp;""</f>
        <v>Yes</v>
      </c>
      <c r="D223" s="63" t="str">
        <f>IF(LEFT(VLOOKUP($A223,Infrastructure!$A$13:$E$74,5,0),21)='Auto Responses'!$A$32,'Auto Responses'!$A$33,VLOOKUP($A223,Infrastructure!$A$13:$E$74,4,0))&amp;""</f>
        <v>A third-party security assessment was completed within the past year, including an external penetration test.</v>
      </c>
      <c r="E223" s="192" t="str">
        <f>VLOOKUP($A223,Infrastructure!$A$13:$E$74,5,0)&amp;""</f>
        <v>Provide the results with this document (link or attached), if possible. State the date of the last completed third-party security assessment.</v>
      </c>
      <c r="F223" s="198"/>
      <c r="G223" s="184" t="str">
        <f>VLOOKUP($A223,Questions!$A$2:$X$333,21,0)&amp;""</f>
        <v>Yes</v>
      </c>
      <c r="H223" s="185"/>
      <c r="I223" s="186" t="str">
        <f>VLOOKUP($A223,Questions!$A$2:$X$333,23,0)&amp;""</f>
        <v>Standard Importance</v>
      </c>
      <c r="J223" s="185"/>
      <c r="K223" s="187" t="b">
        <v>0</v>
      </c>
      <c r="L223" s="1"/>
    </row>
    <row r="224" spans="1:12" s="177" customFormat="1" ht="180.65" x14ac:dyDescent="0.25">
      <c r="A224" s="32" t="str">
        <f>Infrastructure!$A$73</f>
        <v>VULN-05</v>
      </c>
      <c r="B224" s="33" t="str">
        <f>VLOOKUP($A224,Infrastructure!$A$13:$E$74,2,0)&amp;""</f>
        <v>Do you regularly scan for common web application security vulnerabilities (e.g., SQL injection, XSS, XSRF, etc.)?</v>
      </c>
      <c r="C224" s="186" t="str">
        <f>VLOOKUP($A224,Infrastructure!$A$13:$E$74,3,0)&amp;""</f>
        <v>Yes</v>
      </c>
      <c r="D224" s="63" t="str">
        <f>IF(LEFT(VLOOKUP($A224,Infrastructure!$A$13:$E$74,5,0),21)='Auto Responses'!$A$32,'Auto Responses'!$A$33,VLOOKUP($A224,Infrastructure!$A$13:$E$74,4,0))&amp;""</f>
        <v>External-facing applications are tested against the OWASP Top 10, and application code is scanned at least quarterly. We also perform both static and dynamic code analysis with vulnerability scanning before each release.</v>
      </c>
      <c r="E224" s="192" t="str">
        <f>VLOOKUP($A224,Infrastructure!$A$13:$E$74,5,0)&amp;""</f>
        <v>Ensure that all elements of VULN-05 are clearly stated in your response.</v>
      </c>
      <c r="F224" s="198"/>
      <c r="G224" s="184" t="str">
        <f>VLOOKUP($A224,Questions!$A$2:$X$333,21,0)&amp;""</f>
        <v>Yes</v>
      </c>
      <c r="H224" s="185"/>
      <c r="I224" s="186" t="str">
        <f>VLOOKUP($A224,Questions!$A$2:$X$333,23,0)&amp;""</f>
        <v>Standard Importance</v>
      </c>
      <c r="J224" s="185"/>
      <c r="K224" s="187" t="b">
        <v>0</v>
      </c>
      <c r="L224" s="1"/>
    </row>
    <row r="225" spans="1:12" s="177" customFormat="1" ht="90.35" x14ac:dyDescent="0.25">
      <c r="A225" s="32" t="str">
        <f>Infrastructure!$A$74</f>
        <v>VULN-06</v>
      </c>
      <c r="B225" s="33" t="str">
        <f>VLOOKUP($A225,Infrastructure!$A$13:$E$74,2,0)&amp;""</f>
        <v>Are your systems and applications regularly scanned externally for vulnerabilities?</v>
      </c>
      <c r="C225" s="186" t="str">
        <f>VLOOKUP($A225,Infrastructure!$A$13:$E$74,3,0)&amp;""</f>
        <v>Yes</v>
      </c>
      <c r="D225" s="63" t="str">
        <f>IF(LEFT(VLOOKUP($A225,Infrastructure!$A$13:$E$74,5,0),21)='Auto Responses'!$A$32,'Auto Responses'!$A$33,VLOOKUP($A225,Infrastructure!$A$13:$E$74,4,0))&amp;""</f>
        <v>Public-facing systems in the production environment are scanned for vulnerabilities at least quarterly.</v>
      </c>
      <c r="E225" s="192" t="str">
        <f>VLOOKUP($A225,Infrastructure!$A$13:$E$74,5,0)&amp;""</f>
        <v>Decribe your external application vulnerability scanning strategy.</v>
      </c>
      <c r="F225" s="198"/>
      <c r="G225" s="184" t="str">
        <f>VLOOKUP($A225,Questions!$A$2:$X$333,21,0)&amp;""</f>
        <v>Yes</v>
      </c>
      <c r="H225" s="185"/>
      <c r="I225" s="186" t="str">
        <f>VLOOKUP($A225,Questions!$A$2:$X$333,23,0)&amp;""</f>
        <v>Minor Importance</v>
      </c>
      <c r="J225" s="185"/>
      <c r="K225" s="199" t="b">
        <v>0</v>
      </c>
      <c r="L225" s="1"/>
    </row>
    <row r="226" spans="1:12" s="1" customFormat="1" ht="17.05" x14ac:dyDescent="0.2">
      <c r="A226" s="28" t="str">
        <f>VLOOKUP(LEFT($A227,4),'Auto Responses'!$N$4:$O$38,2,0)&amp;""</f>
        <v xml:space="preserve"> IT Accessibility</v>
      </c>
      <c r="B226" s="38"/>
      <c r="C226" s="39"/>
      <c r="D226" s="39"/>
      <c r="E226" s="191"/>
      <c r="F226" s="179" t="s">
        <v>627</v>
      </c>
      <c r="G226" s="188" t="s">
        <v>622</v>
      </c>
      <c r="H226" s="188" t="s">
        <v>623</v>
      </c>
      <c r="I226" s="188" t="s">
        <v>624</v>
      </c>
      <c r="J226" s="188" t="s">
        <v>625</v>
      </c>
      <c r="K226" s="188" t="s">
        <v>626</v>
      </c>
    </row>
    <row r="227" spans="1:12" s="177" customFormat="1" x14ac:dyDescent="0.25">
      <c r="A227" s="32" t="str">
        <f>'IT Accessibility'!$A$20</f>
        <v>ITAC-01</v>
      </c>
      <c r="B227" s="33" t="str">
        <f>VLOOKUP($A227,'IT Accessibility'!$A$13:$E$37,2,0)&amp;""</f>
        <v>Solution Provider Accessibility Contact Name</v>
      </c>
      <c r="C227" s="190" t="str">
        <f>VLOOKUP($A227,'IT Accessibility'!$A$13:$E$37,3,0)&amp;""</f>
        <v/>
      </c>
      <c r="D227" s="181" t="str">
        <f>IF(LEFT(VLOOKUP($A227,'IT Accessibility'!$A$13:$E$37,5,0),21)='Auto Responses'!$A$32,'Auto Responses'!$A$33,VLOOKUP($A227,'IT Accessibility'!$A$13:$E$37,4,0))&amp;""</f>
        <v/>
      </c>
      <c r="E227" s="200" t="str">
        <f>VLOOKUP($A227,'IT Accessibility'!$A$13:$E$37,5,0)&amp;""</f>
        <v/>
      </c>
      <c r="F227" s="198"/>
      <c r="G227" s="184" t="str">
        <f>VLOOKUP($A227,Questions!$A$2:$X$333,21,0)&amp;""</f>
        <v>Not scored</v>
      </c>
      <c r="H227" s="185"/>
      <c r="I227" s="186" t="str">
        <f>VLOOKUP($A227,Questions!$A$2:$X$333,23,0)&amp;""</f>
        <v/>
      </c>
      <c r="J227" s="185"/>
      <c r="K227" s="187" t="b">
        <v>0</v>
      </c>
      <c r="L227" s="1"/>
    </row>
    <row r="228" spans="1:12" s="177" customFormat="1" x14ac:dyDescent="0.25">
      <c r="A228" s="32" t="str">
        <f>'IT Accessibility'!$A$21</f>
        <v>ITAC-02</v>
      </c>
      <c r="B228" s="33" t="str">
        <f>VLOOKUP($A228,'IT Accessibility'!$A$13:$E$37,2,0)&amp;""</f>
        <v>Solution Provider Accessibility Contact Title</v>
      </c>
      <c r="C228" s="190" t="str">
        <f>VLOOKUP($A228,'IT Accessibility'!$A$13:$E$37,3,0)&amp;""</f>
        <v>Senior Software Engineer</v>
      </c>
      <c r="D228" s="181" t="str">
        <f>IF(LEFT(VLOOKUP($A228,'IT Accessibility'!$A$13:$E$37,5,0),21)='Auto Responses'!$A$32,'Auto Responses'!$A$33,VLOOKUP($A228,'IT Accessibility'!$A$13:$E$37,4,0))&amp;""</f>
        <v/>
      </c>
      <c r="E228" s="200" t="str">
        <f>VLOOKUP($A228,'IT Accessibility'!$A$13:$E$37,5,0)&amp;""</f>
        <v/>
      </c>
      <c r="F228" s="198"/>
      <c r="G228" s="184" t="str">
        <f>VLOOKUP($A228,Questions!$A$2:$X$333,21,0)&amp;""</f>
        <v>Not scored</v>
      </c>
      <c r="H228" s="185"/>
      <c r="I228" s="186" t="str">
        <f>VLOOKUP($A228,Questions!$A$2:$X$333,23,0)&amp;""</f>
        <v/>
      </c>
      <c r="J228" s="185"/>
      <c r="K228" s="187" t="b">
        <v>0</v>
      </c>
      <c r="L228" s="1"/>
    </row>
    <row r="229" spans="1:12" s="177" customFormat="1" ht="30.15" x14ac:dyDescent="0.25">
      <c r="A229" s="32" t="str">
        <f>'IT Accessibility'!$A$22</f>
        <v>ITAC-03</v>
      </c>
      <c r="B229" s="33" t="str">
        <f>VLOOKUP($A229,'IT Accessibility'!$A$13:$E$37,2,0)&amp;""</f>
        <v>Solution Provider Accessibility Contact Email</v>
      </c>
      <c r="C229" s="190" t="str">
        <f>VLOOKUP($A229,'IT Accessibility'!$A$13:$E$37,3,0)&amp;""</f>
        <v>mmcparland@biddle.com</v>
      </c>
      <c r="D229" s="181" t="str">
        <f>IF(LEFT(VLOOKUP($A229,'IT Accessibility'!$A$13:$E$37,5,0),21)='Auto Responses'!$A$32,'Auto Responses'!$A$33,VLOOKUP($A229,'IT Accessibility'!$A$13:$E$37,4,0))&amp;""</f>
        <v/>
      </c>
      <c r="E229" s="200" t="str">
        <f>VLOOKUP($A229,'IT Accessibility'!$A$13:$E$37,5,0)&amp;""</f>
        <v/>
      </c>
      <c r="F229" s="198"/>
      <c r="G229" s="184" t="str">
        <f>VLOOKUP($A229,Questions!$A$2:$X$333,21,0)&amp;""</f>
        <v>Not scored</v>
      </c>
      <c r="H229" s="185"/>
      <c r="I229" s="186" t="str">
        <f>VLOOKUP($A229,Questions!$A$2:$X$333,23,0)&amp;""</f>
        <v/>
      </c>
      <c r="J229" s="185"/>
      <c r="K229" s="187" t="b">
        <v>0</v>
      </c>
      <c r="L229" s="1"/>
    </row>
    <row r="230" spans="1:12" s="177" customFormat="1" x14ac:dyDescent="0.25">
      <c r="A230" s="32" t="str">
        <f>'IT Accessibility'!$A$23</f>
        <v>ITAC-04</v>
      </c>
      <c r="B230" s="33" t="str">
        <f>VLOOKUP($A230,'IT Accessibility'!$A$13:$E$37,2,0)&amp;""</f>
        <v>Solution Provider Accessibility Contact Phone Number</v>
      </c>
      <c r="C230" s="190" t="str">
        <f>VLOOKUP($A230,'IT Accessibility'!$A$13:$E$37,3,0)&amp;""</f>
        <v>916-294-4250</v>
      </c>
      <c r="D230" s="181" t="str">
        <f>IF(LEFT(VLOOKUP($A230,'IT Accessibility'!$A$13:$E$37,5,0),21)='Auto Responses'!$A$32,'Auto Responses'!$A$33,VLOOKUP($A230,'IT Accessibility'!$A$13:$E$37,4,0))&amp;""</f>
        <v/>
      </c>
      <c r="E230" s="200" t="str">
        <f>VLOOKUP($A230,'IT Accessibility'!$A$13:$E$37,5,0)&amp;""</f>
        <v/>
      </c>
      <c r="F230" s="198"/>
      <c r="G230" s="184" t="str">
        <f>VLOOKUP($A230,Questions!$A$2:$X$333,21,0)&amp;""</f>
        <v>Not scored</v>
      </c>
      <c r="H230" s="185"/>
      <c r="I230" s="186" t="str">
        <f>VLOOKUP($A230,Questions!$A$2:$X$333,23,0)&amp;""</f>
        <v/>
      </c>
      <c r="J230" s="185"/>
      <c r="K230" s="187" t="b">
        <v>0</v>
      </c>
      <c r="L230" s="1"/>
    </row>
    <row r="231" spans="1:12" s="177" customFormat="1" ht="45.2" x14ac:dyDescent="0.25">
      <c r="A231" s="32" t="str">
        <f>'IT Accessibility'!$A$24</f>
        <v>ITAC-05</v>
      </c>
      <c r="B231" s="33" t="str">
        <f>VLOOKUP($A231,'IT Accessibility'!$A$13:$E$37,2,0)&amp;""</f>
        <v>Web Link to Accessibility Statement or VPAT</v>
      </c>
      <c r="C231" s="190" t="str">
        <f>VLOOKUP($A231,'IT Accessibility'!$A$13:$E$37,3,0)&amp;""</f>
        <v>https://community.testgenius.com/trustsite</v>
      </c>
      <c r="D231" s="181" t="str">
        <f>IF(LEFT(VLOOKUP($A231,'IT Accessibility'!$A$13:$E$37,5,0),21)='Auto Responses'!$A$32,'Auto Responses'!$A$33,VLOOKUP($A231,'IT Accessibility'!$A$13:$E$37,4,0))&amp;""</f>
        <v/>
      </c>
      <c r="E231" s="200" t="str">
        <f>VLOOKUP($A231,'IT Accessibility'!$A$13:$E$37,5,0)&amp;""</f>
        <v>VPAT can also be added as an attachment</v>
      </c>
      <c r="F231" s="198"/>
      <c r="G231" s="184" t="str">
        <f>VLOOKUP($A231,Questions!$A$2:$X$333,21,0)&amp;""</f>
        <v>Not scored</v>
      </c>
      <c r="H231" s="185"/>
      <c r="I231" s="186" t="str">
        <f>VLOOKUP($A231,Questions!$A$2:$X$333,23,0)&amp;""</f>
        <v/>
      </c>
      <c r="J231" s="185"/>
      <c r="K231" s="187" t="b">
        <v>0</v>
      </c>
      <c r="L231" s="1"/>
    </row>
    <row r="232" spans="1:12" s="177" customFormat="1" ht="75.3" x14ac:dyDescent="0.25">
      <c r="A232" s="32" t="str">
        <f>'IT Accessibility'!$A$25</f>
        <v>ITAC-06</v>
      </c>
      <c r="B232" s="33" t="str">
        <f>VLOOKUP($A232,'IT Accessibility'!$A$13:$E$37,2,0)&amp;""</f>
        <v>Has a VPAT or ACR been created or updated for the solution and version under consideration within the past 12 months?*</v>
      </c>
      <c r="C232" s="186" t="str">
        <f>VLOOKUP($A232,'IT Accessibility'!$A$13:$E$37,3,0)&amp;""</f>
        <v>No</v>
      </c>
      <c r="D232" s="63" t="str">
        <f>IF(LEFT(VLOOKUP($A232,'IT Accessibility'!$A$13:$E$37,5,0),21)='Auto Responses'!$A$32,'Auto Responses'!$A$33,VLOOKUP($A232,'IT Accessibility'!$A$13:$E$37,4,0))&amp;""</f>
        <v>VPAT Version 2.5 for TestGenius was completed on June 7, 2024 and is available on our trust site.</v>
      </c>
      <c r="E232" s="200" t="str">
        <f>VLOOKUP($A232,'IT Accessibility'!$A$13:$E$37,5,0)&amp;""</f>
        <v>Please state your plans (when and by whom) to complete a VPAT.</v>
      </c>
      <c r="F232" s="198"/>
      <c r="G232" s="184" t="str">
        <f>VLOOKUP($A232,Questions!$A$2:$X$333,21,0)&amp;""</f>
        <v>Yes</v>
      </c>
      <c r="H232" s="185"/>
      <c r="I232" s="186" t="str">
        <f>VLOOKUP($A232,Questions!$A$2:$X$333,23,0)&amp;""</f>
        <v>Critical Importance</v>
      </c>
      <c r="J232" s="185"/>
      <c r="K232" s="187" t="b">
        <v>0</v>
      </c>
      <c r="L232" s="1"/>
    </row>
    <row r="233" spans="1:12" s="177" customFormat="1" ht="75.3" x14ac:dyDescent="0.25">
      <c r="A233" s="32" t="str">
        <f>'IT Accessibility'!$A$26</f>
        <v>ITAC-07</v>
      </c>
      <c r="B233" s="33" t="str">
        <f>VLOOKUP($A233,'IT Accessibility'!$A$13:$E$37,2,0)&amp;""</f>
        <v>Will your company agree to meet your stated accessibility standard or WCAG 2.1 AA as part of your contractual agreement for the solution?*</v>
      </c>
      <c r="C233" s="186" t="str">
        <f>VLOOKUP($A233,'IT Accessibility'!$A$13:$E$37,3,0)&amp;""</f>
        <v>Yes</v>
      </c>
      <c r="D233" s="63" t="str">
        <f>IF(LEFT(VLOOKUP($A233,'IT Accessibility'!$A$13:$E$37,5,0),21)='Auto Responses'!$A$32,'Auto Responses'!$A$33,VLOOKUP($A233,'IT Accessibility'!$A$13:$E$37,4,0))&amp;""</f>
        <v>TestGenius is WCAG 2.1 AA compliant, and a VPAT/ACR is available on our trust site.</v>
      </c>
      <c r="E233" s="200" t="str">
        <f>VLOOKUP($A233,'IT Accessibility'!$A$13:$E$37,5,0)&amp;""</f>
        <v/>
      </c>
      <c r="F233" s="198"/>
      <c r="G233" s="184" t="str">
        <f>VLOOKUP($A233,Questions!$A$2:$X$333,21,0)&amp;""</f>
        <v>Yes</v>
      </c>
      <c r="H233" s="185"/>
      <c r="I233" s="186" t="str">
        <f>VLOOKUP($A233,Questions!$A$2:$X$333,23,0)&amp;""</f>
        <v>Critical Importance</v>
      </c>
      <c r="J233" s="185"/>
      <c r="K233" s="187" t="b">
        <v>0</v>
      </c>
      <c r="L233" s="1"/>
    </row>
    <row r="234" spans="1:12" s="177" customFormat="1" ht="301.10000000000002" x14ac:dyDescent="0.25">
      <c r="A234" s="32" t="str">
        <f>'IT Accessibility'!$A$27</f>
        <v>ITAC-08</v>
      </c>
      <c r="B234" s="33" t="str">
        <f>VLOOKUP($A234,'IT Accessibility'!$A$13:$E$37,2,0)&amp;""</f>
        <v>Does the solution substantially conform to WCAG 2.1 AA?*</v>
      </c>
      <c r="C234" s="186" t="str">
        <f>VLOOKUP($A234,'IT Accessibility'!$A$13:$E$37,3,0)&amp;""</f>
        <v>Yes</v>
      </c>
      <c r="D234" s="63" t="str">
        <f>IF(LEFT(VLOOKUP($A234,'IT Accessibility'!$A$13:$E$37,5,0),21)='Auto Responses'!$A$32,'Auto Responses'!$A$33,VLOOKUP($A234,'IT Accessibility'!$A$13:$E$37,4,0))&amp;""</f>
        <v>WCAG 2.1 AA compliant; a VPAT v2.5 Accessibility Conformance Report is available via our trust site (completed June 7, 2024).</v>
      </c>
      <c r="E234" s="200" t="str">
        <f>VLOOKUP($A234,'IT Accessibility'!$A$13:$E$37,5,0)&amp;""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34" s="198"/>
      <c r="G234" s="184" t="str">
        <f>VLOOKUP($A234,Questions!$A$2:$X$333,21,0)&amp;""</f>
        <v>Yes</v>
      </c>
      <c r="H234" s="185"/>
      <c r="I234" s="186" t="str">
        <f>VLOOKUP($A234,Questions!$A$2:$X$333,23,0)&amp;""</f>
        <v>Critical Importance</v>
      </c>
      <c r="J234" s="185"/>
      <c r="K234" s="187" t="b">
        <v>0</v>
      </c>
      <c r="L234" s="1"/>
    </row>
    <row r="235" spans="1:12" s="177" customFormat="1" ht="90.35" x14ac:dyDescent="0.25">
      <c r="A235" s="32" t="str">
        <f>'IT Accessibility'!$A$28</f>
        <v>ITAC-09</v>
      </c>
      <c r="B235" s="33" t="str">
        <f>VLOOKUP($A235,'IT Accessibility'!$A$13:$E$37,2,0)&amp;""</f>
        <v>Do you have a documented and implemented process for reporting and tracking accessibility issues?*</v>
      </c>
      <c r="C235" s="186" t="str">
        <f>VLOOKUP($A235,'IT Accessibility'!$A$13:$E$37,3,0)&amp;""</f>
        <v>No</v>
      </c>
      <c r="D235" s="63" t="str">
        <f>IF(LEFT(VLOOKUP($A235,'IT Accessibility'!$A$13:$E$37,5,0),21)='Auto Responses'!$A$32,'Auto Responses'!$A$33,VLOOKUP($A235,'IT Accessibility'!$A$13:$E$37,4,0))&amp;""</f>
        <v>A formal, documented process is not in place; accessibility issues are monitored and reported as they arise.</v>
      </c>
      <c r="E235" s="200" t="str">
        <f>VLOOKUP($A235,'IT Accessibility'!$A$13:$E$37,5,0)&amp;""</f>
        <v>State how users should report accessibility issues. Describe any expected related process updates.</v>
      </c>
      <c r="F235" s="198"/>
      <c r="G235" s="184" t="str">
        <f>VLOOKUP($A235,Questions!$A$2:$X$333,21,0)&amp;""</f>
        <v>Yes</v>
      </c>
      <c r="H235" s="185"/>
      <c r="I235" s="186" t="str">
        <f>VLOOKUP($A235,Questions!$A$2:$X$333,23,0)&amp;""</f>
        <v>Critical Importance</v>
      </c>
      <c r="J235" s="185"/>
      <c r="K235" s="187" t="b">
        <v>0</v>
      </c>
      <c r="L235" s="1"/>
    </row>
    <row r="236" spans="1:12" s="177" customFormat="1" ht="135.5" x14ac:dyDescent="0.25">
      <c r="A236" s="32" t="str">
        <f>'IT Accessibility'!$A$29</f>
        <v>ITAC-10</v>
      </c>
      <c r="B236" s="33" t="str">
        <f>VLOOKUP($A236,'IT Accessibility'!$A$13:$E$37,2,0)&amp;""</f>
        <v>Do you have documentation to support the accessibility features of your solution?</v>
      </c>
      <c r="C236" s="186" t="str">
        <f>VLOOKUP($A236,'IT Accessibility'!$A$13:$E$37,3,0)&amp;""</f>
        <v>Yes</v>
      </c>
      <c r="D236" s="63" t="str">
        <f>IF(LEFT(VLOOKUP($A236,'IT Accessibility'!$A$13:$E$37,5,0),21)='Auto Responses'!$A$32,'Auto Responses'!$A$33,VLOOKUP($A236,'IT Accessibility'!$A$13:$E$37,4,0))&amp;""</f>
        <v>An Accessibility Conformance Report (VPAT v2.5) for TestGenius, completed June 7, 2024, is available on our trust site: https://community.testgenius.com/trustsite.</v>
      </c>
      <c r="E236" s="200" t="str">
        <f>VLOOKUP($A236,'IT Accessibility'!$A$13:$E$37,5,0)&amp;""</f>
        <v>Provide examples with links where possible.</v>
      </c>
      <c r="F236" s="198"/>
      <c r="G236" s="184" t="str">
        <f>VLOOKUP($A236,Questions!$A$2:$X$333,21,0)&amp;""</f>
        <v>Yes</v>
      </c>
      <c r="H236" s="185"/>
      <c r="I236" s="186" t="str">
        <f>VLOOKUP($A236,Questions!$A$2:$X$333,23,0)&amp;""</f>
        <v>Standard Importance</v>
      </c>
      <c r="J236" s="185"/>
      <c r="K236" s="187" t="b">
        <v>0</v>
      </c>
      <c r="L236" s="1"/>
    </row>
    <row r="237" spans="1:12" s="177" customFormat="1" ht="90.35" x14ac:dyDescent="0.25">
      <c r="A237" s="32" t="str">
        <f>'IT Accessibility'!$A$30</f>
        <v>ITAC-11</v>
      </c>
      <c r="B237" s="33" t="str">
        <f>VLOOKUP($A237,'IT Accessibility'!$A$13:$E$37,2,0)&amp;""</f>
        <v>Has a third-party expert conducted an audit of the most recent version of your solution?</v>
      </c>
      <c r="C237" s="186" t="str">
        <f>VLOOKUP($A237,'IT Accessibility'!$A$13:$E$37,3,0)&amp;""</f>
        <v>Yes</v>
      </c>
      <c r="D237" s="63" t="str">
        <f>IF(LEFT(VLOOKUP($A237,'IT Accessibility'!$A$13:$E$37,5,0),21)='Auto Responses'!$A$32,'Auto Responses'!$A$33,VLOOKUP($A237,'IT Accessibility'!$A$13:$E$37,4,0))&amp;""</f>
        <v>Independent accessibility audit of the most recent product version has been completed.</v>
      </c>
      <c r="E237" s="200" t="str">
        <f>VLOOKUP($A237,'IT Accessibility'!$A$13:$E$37,5,0)&amp;""</f>
        <v>State when the audit was conducted and by whom. Include the results in your submission and/or link to its web location.</v>
      </c>
      <c r="F237" s="198"/>
      <c r="G237" s="184" t="str">
        <f>VLOOKUP($A237,Questions!$A$2:$X$333,21,0)&amp;""</f>
        <v>Yes</v>
      </c>
      <c r="H237" s="185"/>
      <c r="I237" s="186" t="str">
        <f>VLOOKUP($A237,Questions!$A$2:$X$333,23,0)&amp;""</f>
        <v>Standard Importance</v>
      </c>
      <c r="J237" s="185"/>
      <c r="K237" s="187" t="b">
        <v>0</v>
      </c>
      <c r="L237" s="1"/>
    </row>
    <row r="238" spans="1:12" s="177" customFormat="1" ht="105.4" x14ac:dyDescent="0.25">
      <c r="A238" s="32" t="str">
        <f>'IT Accessibility'!$A$31</f>
        <v>ITAC-12</v>
      </c>
      <c r="B238" s="33" t="str">
        <f>VLOOKUP($A238,'IT Accessibility'!$A$13:$E$37,2,0)&amp;""</f>
        <v>Do you have a documented and implemented process for verifying accessibility conformance?</v>
      </c>
      <c r="C238" s="186" t="str">
        <f>VLOOKUP($A238,'IT Accessibility'!$A$13:$E$37,3,0)&amp;""</f>
        <v>No</v>
      </c>
      <c r="D238" s="63" t="str">
        <f>IF(LEFT(VLOOKUP($A238,'IT Accessibility'!$A$13:$E$37,5,0),21)='Auto Responses'!$A$32,'Auto Responses'!$A$33,VLOOKUP($A238,'IT Accessibility'!$A$13:$E$37,4,0))&amp;""</f>
        <v/>
      </c>
      <c r="E238" s="200" t="str">
        <f>VLOOKUP($A238,'IT Accessibility'!$A$13:$E$37,5,0)&amp;""</f>
        <v>Summarize how you ensure accessible solutions. Provide plans to develop documented processes to validate accessibility.</v>
      </c>
      <c r="F238" s="198"/>
      <c r="G238" s="184" t="str">
        <f>VLOOKUP($A238,Questions!$A$2:$X$333,21,0)&amp;""</f>
        <v>Yes</v>
      </c>
      <c r="H238" s="185"/>
      <c r="I238" s="186" t="str">
        <f>VLOOKUP($A238,Questions!$A$2:$X$333,23,0)&amp;""</f>
        <v>Standard Importance</v>
      </c>
      <c r="J238" s="185"/>
      <c r="K238" s="187" t="b">
        <v>0</v>
      </c>
      <c r="L238" s="1"/>
    </row>
    <row r="239" spans="1:12" s="177" customFormat="1" ht="90.35" x14ac:dyDescent="0.25">
      <c r="A239" s="32" t="str">
        <f>'IT Accessibility'!$A$32</f>
        <v>ITAC-13</v>
      </c>
      <c r="B239" s="33" t="str">
        <f>VLOOKUP($A239,'IT Accessibility'!$A$13:$E$37,2,0)&amp;""</f>
        <v>Have you adopted a technical or legal standard of conformance for the solution?</v>
      </c>
      <c r="C239" s="186" t="str">
        <f>VLOOKUP($A239,'IT Accessibility'!$A$13:$E$37,3,0)&amp;""</f>
        <v>Yes</v>
      </c>
      <c r="D239" s="63" t="str">
        <f>IF(LEFT(VLOOKUP($A239,'IT Accessibility'!$A$13:$E$37,5,0),21)='Auto Responses'!$A$32,'Auto Responses'!$A$33,VLOOKUP($A239,'IT Accessibility'!$A$13:$E$37,4,0))&amp;""</f>
        <v>We conform to WCAG 2.1 Level AA and applicable Section 508. A VPAT/ACR is available on the TestGenius trust site.</v>
      </c>
      <c r="E239" s="200" t="str">
        <f>VLOOKUP($A239,'IT Accessibility'!$A$13:$E$37,5,0)&amp;""</f>
        <v>Indicate which primary standards and all additional standards the solution meets.</v>
      </c>
      <c r="F239" s="198"/>
      <c r="G239" s="184" t="str">
        <f>VLOOKUP($A239,Questions!$A$2:$X$333,21,0)&amp;""</f>
        <v>Yes</v>
      </c>
      <c r="H239" s="185"/>
      <c r="I239" s="186" t="str">
        <f>VLOOKUP($A239,Questions!$A$2:$X$333,23,0)&amp;""</f>
        <v>Standard Importance</v>
      </c>
      <c r="J239" s="185"/>
      <c r="K239" s="187" t="b">
        <v>0</v>
      </c>
      <c r="L239" s="1"/>
    </row>
    <row r="240" spans="1:12" s="177" customFormat="1" ht="271" x14ac:dyDescent="0.25">
      <c r="A240" s="32" t="str">
        <f>'IT Accessibility'!$A$33</f>
        <v>ITAC-14</v>
      </c>
      <c r="B240" s="33" t="str">
        <f>VLOOKUP($A240,'IT Accessibility'!$A$13:$E$37,2,0)&amp;""</f>
        <v>Can you provide a current, detailed accessibility roadmap with delivery timelines?</v>
      </c>
      <c r="C240" s="186" t="str">
        <f>VLOOKUP($A240,'IT Accessibility'!$A$13:$E$37,3,0)&amp;""</f>
        <v>Yes</v>
      </c>
      <c r="D240" s="63" t="str">
        <f>IF(LEFT(VLOOKUP($A240,'IT Accessibility'!$A$13:$E$37,5,0),21)='Auto Responses'!$A$32,'Auto Responses'!$A$33,VLOOKUP($A240,'IT Accessibility'!$A$13:$E$37,4,0))&amp;""</f>
        <v>We are releasing VPAT/ACRs progressively by product area: test players are complete with the VPAT in process; the admin program is in development (60–90 days to complete before report release); and the test‑writer is scheduled to begin in ~120 days and will take 60–90 days, after which its report will be published.</v>
      </c>
      <c r="E240" s="200" t="str">
        <f>VLOOKUP($A240,'IT Accessibility'!$A$13:$E$37,5,0)&amp;""</f>
        <v>Comment on how far into the future the roadmap extends. Provide evidence (including links) of having delivered upon the accessibility roadmap in the past.</v>
      </c>
      <c r="F240" s="198"/>
      <c r="G240" s="184" t="str">
        <f>VLOOKUP($A240,Questions!$A$2:$X$333,21,0)&amp;""</f>
        <v>Yes</v>
      </c>
      <c r="H240" s="185"/>
      <c r="I240" s="186" t="str">
        <f>VLOOKUP($A240,Questions!$A$2:$X$333,23,0)&amp;""</f>
        <v>Standard Importance</v>
      </c>
      <c r="J240" s="185"/>
      <c r="K240" s="187" t="b">
        <v>0</v>
      </c>
      <c r="L240" s="1"/>
    </row>
    <row r="241" spans="1:12" s="177" customFormat="1" ht="75.3" x14ac:dyDescent="0.25">
      <c r="A241" s="32" t="str">
        <f>'IT Accessibility'!$A$34</f>
        <v>ITAC-15</v>
      </c>
      <c r="B241" s="33" t="str">
        <f>VLOOKUP($A241,'IT Accessibility'!$A$13:$E$37,2,0)&amp;""</f>
        <v>Do you expect your staff to maintain a current skill set in IT accessibility?</v>
      </c>
      <c r="C241" s="186" t="str">
        <f>VLOOKUP($A241,'IT Accessibility'!$A$13:$E$37,3,0)&amp;""</f>
        <v>No</v>
      </c>
      <c r="D241" s="63" t="str">
        <f>IF(LEFT(VLOOKUP($A241,'IT Accessibility'!$A$13:$E$37,5,0),21)='Auto Responses'!$A$32,'Auto Responses'!$A$33,VLOOKUP($A241,'IT Accessibility'!$A$13:$E$37,4,0))&amp;""</f>
        <v/>
      </c>
      <c r="E241" s="200" t="str">
        <f>VLOOKUP($A241,'IT Accessibility'!$A$13:$E$37,5,0)&amp;""</f>
        <v>Describe any plans to ensure appropriate and ongoing staff knowledge about accessibility.</v>
      </c>
      <c r="F241" s="198"/>
      <c r="G241" s="184" t="str">
        <f>VLOOKUP($A241,Questions!$A$2:$X$333,21,0)&amp;""</f>
        <v>Yes</v>
      </c>
      <c r="H241" s="185"/>
      <c r="I241" s="186" t="str">
        <f>VLOOKUP($A241,Questions!$A$2:$X$333,23,0)&amp;""</f>
        <v>Standard Importance</v>
      </c>
      <c r="J241" s="185"/>
      <c r="K241" s="187" t="b">
        <v>0</v>
      </c>
      <c r="L241" s="1"/>
    </row>
    <row r="242" spans="1:12" s="177" customFormat="1" ht="75.3" x14ac:dyDescent="0.25">
      <c r="A242" s="32" t="str">
        <f>'IT Accessibility'!$A$35</f>
        <v>ITAC-16</v>
      </c>
      <c r="B242" s="33" t="str">
        <f>VLOOKUP($A242,'IT Accessibility'!$A$13:$E$37,2,0)&amp;""</f>
        <v>Do you have documented processes and procedures for implementing accessibility into your development lifecycle?</v>
      </c>
      <c r="C242" s="186" t="str">
        <f>VLOOKUP($A242,'IT Accessibility'!$A$13:$E$37,3,0)&amp;""</f>
        <v>No</v>
      </c>
      <c r="D242" s="63" t="str">
        <f>IF(LEFT(VLOOKUP($A242,'IT Accessibility'!$A$13:$E$37,5,0),21)='Auto Responses'!$A$32,'Auto Responses'!$A$33,VLOOKUP($A242,'IT Accessibility'!$A$13:$E$37,4,0))&amp;""</f>
        <v/>
      </c>
      <c r="E242" s="200" t="str">
        <f>VLOOKUP($A242,'IT Accessibility'!$A$13:$E$37,5,0)&amp;""</f>
        <v>Describe any plans to update processes and procedures to better incorporate accessibility.</v>
      </c>
      <c r="F242" s="198"/>
      <c r="G242" s="184" t="str">
        <f>VLOOKUP($A242,Questions!$A$2:$X$333,21,0)&amp;""</f>
        <v>Yes</v>
      </c>
      <c r="H242" s="185"/>
      <c r="I242" s="186" t="str">
        <f>VLOOKUP($A242,Questions!$A$2:$X$333,23,0)&amp;""</f>
        <v>Standard Importance</v>
      </c>
      <c r="J242" s="185"/>
      <c r="K242" s="187" t="b">
        <v>0</v>
      </c>
      <c r="L242" s="1"/>
    </row>
    <row r="243" spans="1:12" s="177" customFormat="1" ht="45.2" x14ac:dyDescent="0.25">
      <c r="A243" s="32" t="str">
        <f>'IT Accessibility'!$A$36</f>
        <v>ITAC-17</v>
      </c>
      <c r="B243" s="33" t="str">
        <f>VLOOKUP($A243,'IT Accessibility'!$A$13:$E$37,2,0)&amp;""</f>
        <v>Can all functions of the application or service be performed using only the keyboard?</v>
      </c>
      <c r="C243" s="186" t="str">
        <f>VLOOKUP($A243,'IT Accessibility'!$A$13:$E$37,3,0)&amp;""</f>
        <v>Yes</v>
      </c>
      <c r="D243" s="63" t="str">
        <f>IF(LEFT(VLOOKUP($A243,'IT Accessibility'!$A$13:$E$37,5,0),21)='Auto Responses'!$A$32,'Auto Responses'!$A$33,VLOOKUP($A243,'IT Accessibility'!$A$13:$E$37,4,0))&amp;""</f>
        <v/>
      </c>
      <c r="E243" s="200" t="str">
        <f>VLOOKUP($A243,'IT Accessibility'!$A$13:$E$37,5,0)&amp;""</f>
        <v>State when and on which platform this was verified.</v>
      </c>
      <c r="F243" s="198"/>
      <c r="G243" s="184" t="str">
        <f>VLOOKUP($A243,Questions!$A$2:$X$333,21,0)&amp;""</f>
        <v>Yes</v>
      </c>
      <c r="H243" s="185"/>
      <c r="I243" s="186" t="str">
        <f>VLOOKUP($A243,Questions!$A$2:$X$333,23,0)&amp;""</f>
        <v>Standard Importance</v>
      </c>
      <c r="J243" s="185"/>
      <c r="K243" s="187" t="b">
        <v>0</v>
      </c>
      <c r="L243" s="1"/>
    </row>
    <row r="244" spans="1:12" s="177" customFormat="1" ht="240.9" x14ac:dyDescent="0.25">
      <c r="A244" s="32" t="str">
        <f>'IT Accessibility'!$A$37</f>
        <v>ITAC-18</v>
      </c>
      <c r="B244" s="33" t="str">
        <f>VLOOKUP($A244,'IT Accessibility'!$A$13:$E$37,2,0)&amp;""</f>
        <v>Does your product rely on activating a special "accessibility mode," a "lite version," or using an alternate interface (including “overlay” or AI-based alternates)  for accessibility purposes?</v>
      </c>
      <c r="C244" s="186" t="str">
        <f>VLOOKUP($A244,'IT Accessibility'!$A$13:$E$37,3,0)&amp;""</f>
        <v>No</v>
      </c>
      <c r="D244" s="63" t="str">
        <f>IF(LEFT(VLOOKUP($A244,'IT Accessibility'!$A$13:$E$37,5,0),21)='Auto Responses'!$A$32,'Auto Responses'!$A$33,VLOOKUP($A244,'IT Accessibility'!$A$13:$E$37,4,0))&amp;""</f>
        <v>The functionality is inherent in the main program.</v>
      </c>
      <c r="E244" s="200" t="str">
        <f>VLOOKUP($A244,'IT Accessibility'!$A$13:$E$37,5,0)&amp;""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244" s="198"/>
      <c r="G244" s="184" t="str">
        <f>VLOOKUP($A244,Questions!$A$2:$X$333,21,0)&amp;""</f>
        <v>No</v>
      </c>
      <c r="H244" s="185"/>
      <c r="I244" s="186" t="str">
        <f>VLOOKUP($A244,Questions!$A$2:$X$333,23,0)&amp;""</f>
        <v>Standard Importance</v>
      </c>
      <c r="J244" s="185"/>
      <c r="K244" s="199" t="b">
        <v>0</v>
      </c>
      <c r="L244" s="1"/>
    </row>
    <row r="245" spans="1:12" s="1" customFormat="1" ht="17.05" x14ac:dyDescent="0.2">
      <c r="A245" s="28" t="str">
        <f>VLOOKUP(LEFT($A246,4),'Auto Responses'!$N$4:$O$38,2,0)&amp;""</f>
        <v xml:space="preserve"> Consulting Services</v>
      </c>
      <c r="B245" s="38"/>
      <c r="C245" s="39"/>
      <c r="D245" s="39"/>
      <c r="E245" s="191"/>
      <c r="F245" s="179" t="s">
        <v>627</v>
      </c>
      <c r="G245" s="188" t="s">
        <v>622</v>
      </c>
      <c r="H245" s="188" t="s">
        <v>623</v>
      </c>
      <c r="I245" s="188" t="s">
        <v>624</v>
      </c>
      <c r="J245" s="188" t="s">
        <v>625</v>
      </c>
      <c r="K245" s="188" t="s">
        <v>626</v>
      </c>
    </row>
    <row r="246" spans="1:12" s="177" customFormat="1" ht="90.35" x14ac:dyDescent="0.25">
      <c r="A246" s="32" t="str">
        <f>'Case-Specific'!$A$23</f>
        <v>CONS-01</v>
      </c>
      <c r="B246" s="33" t="str">
        <f>VLOOKUP($A246,'Case-Specific'!$A$13:$E$85,2,0)&amp;""</f>
        <v>Will the consultant require access to the institution's network resources?*</v>
      </c>
      <c r="C246" s="186" t="str">
        <f>VLOOKUP($A246,'Case-Specific'!$A$13:$E$85,3,0)&amp;""</f>
        <v/>
      </c>
      <c r="D246" s="63" t="str">
        <f>IF(LEFT(VLOOKUP($A246,'Case-Specific'!$A$13:$E$85,5,0),21)='Auto Responses'!$A$32,'Auto Responses'!$A$33,VLOOKUP($A246,'Case-Specific'!$A$13:$E$85,4,0))&amp;""</f>
        <v>This question does not apply.</v>
      </c>
      <c r="E246" s="192" t="str">
        <f>VLOOKUP($A246,'Case-Specific'!$A$13:$E$85,5,0)&amp;""</f>
        <v>Based on the response to REQU-03 on the "START HERE" tab, this question does not apply to this product or service.</v>
      </c>
      <c r="F246" s="198"/>
      <c r="G246" s="184" t="str">
        <f>VLOOKUP($A246,Questions!$A$2:$X$333,21,0)&amp;""</f>
        <v>No</v>
      </c>
      <c r="H246" s="185"/>
      <c r="I246" s="186" t="str">
        <f>VLOOKUP($A246,Questions!$A$2:$X$333,23,0)&amp;""</f>
        <v>Critical Importance</v>
      </c>
      <c r="J246" s="185"/>
      <c r="K246" s="187" t="b">
        <v>0</v>
      </c>
      <c r="L246" s="1"/>
    </row>
    <row r="247" spans="1:12" s="177" customFormat="1" ht="90.35" x14ac:dyDescent="0.25">
      <c r="A247" s="32" t="str">
        <f>'Case-Specific'!$A$24</f>
        <v>CONS-02</v>
      </c>
      <c r="B247" s="33" t="str">
        <f>VLOOKUP($A247,'Case-Specific'!$A$13:$E$85,2,0)&amp;""</f>
        <v>Has the consultant received training on (sensitive, HIPAA, PCI, etc.) data handling?*</v>
      </c>
      <c r="C247" s="186" t="str">
        <f>VLOOKUP($A247,'Case-Specific'!$A$13:$E$85,3,0)&amp;""</f>
        <v/>
      </c>
      <c r="D247" s="63" t="str">
        <f>IF(LEFT(VLOOKUP($A247,'Case-Specific'!$A$13:$E$85,5,0),21)='Auto Responses'!$A$32,'Auto Responses'!$A$33,VLOOKUP($A247,'Case-Specific'!$A$13:$E$85,4,0))&amp;""</f>
        <v>This question does not apply.</v>
      </c>
      <c r="E247" s="192" t="str">
        <f>VLOOKUP($A247,'Case-Specific'!$A$13:$E$85,5,0)&amp;""</f>
        <v>Based on the response to REQU-03 on the "START HERE" tab, this question does not apply to this product or service.</v>
      </c>
      <c r="F247" s="198"/>
      <c r="G247" s="184" t="str">
        <f>VLOOKUP($A247,Questions!$A$2:$X$333,21,0)&amp;""</f>
        <v>Yes</v>
      </c>
      <c r="H247" s="185"/>
      <c r="I247" s="186" t="str">
        <f>VLOOKUP($A247,Questions!$A$2:$X$333,23,0)&amp;""</f>
        <v>Critical Importance</v>
      </c>
      <c r="J247" s="185"/>
      <c r="K247" s="187" t="b">
        <v>0</v>
      </c>
      <c r="L247" s="1"/>
    </row>
    <row r="248" spans="1:12" s="177" customFormat="1" ht="90.35" x14ac:dyDescent="0.25">
      <c r="A248" s="32" t="str">
        <f>'Case-Specific'!$A$25</f>
        <v>CONS-03</v>
      </c>
      <c r="B248" s="33" t="str">
        <f>VLOOKUP($A248,'Case-Specific'!$A$13:$E$85,2,0)&amp;""</f>
        <v>Is the data encrypted (at rest) while in the consultant's possession?*</v>
      </c>
      <c r="C248" s="186" t="str">
        <f>VLOOKUP($A248,'Case-Specific'!$A$13:$E$85,3,0)&amp;""</f>
        <v/>
      </c>
      <c r="D248" s="63" t="str">
        <f>IF(LEFT(VLOOKUP($A248,'Case-Specific'!$A$13:$E$85,5,0),21)='Auto Responses'!$A$32,'Auto Responses'!$A$33,VLOOKUP($A248,'Case-Specific'!$A$13:$E$85,4,0))&amp;""</f>
        <v>This question does not apply.</v>
      </c>
      <c r="E248" s="192" t="str">
        <f>VLOOKUP($A248,'Case-Specific'!$A$13:$E$85,5,0)&amp;""</f>
        <v>Based on the response to REQU-03 on the "START HERE" tab, this question does not apply to this product or service.</v>
      </c>
      <c r="F248" s="198"/>
      <c r="G248" s="184" t="str">
        <f>VLOOKUP($A248,Questions!$A$2:$X$333,21,0)&amp;""</f>
        <v>Yes</v>
      </c>
      <c r="H248" s="185"/>
      <c r="I248" s="186" t="str">
        <f>VLOOKUP($A248,Questions!$A$2:$X$333,23,0)&amp;""</f>
        <v>Critical Importance</v>
      </c>
      <c r="J248" s="185"/>
      <c r="K248" s="187" t="b">
        <v>0</v>
      </c>
      <c r="L248" s="1"/>
    </row>
    <row r="249" spans="1:12" s="177" customFormat="1" ht="90.35" x14ac:dyDescent="0.25">
      <c r="A249" s="32" t="str">
        <f>'Case-Specific'!A25</f>
        <v>CONS-03</v>
      </c>
      <c r="B249" s="33" t="str">
        <f>VLOOKUP($A249,'Case-Specific'!$A$13:$E$85,2,0)&amp;""</f>
        <v>Is the data encrypted (at rest) while in the consultant's possession?*</v>
      </c>
      <c r="C249" s="186" t="str">
        <f>VLOOKUP($A249,'Case-Specific'!$A$13:$E$85,3,0)&amp;""</f>
        <v/>
      </c>
      <c r="D249" s="63" t="str">
        <f>IF(LEFT(VLOOKUP($A249,'Case-Specific'!$A$13:$E$85,5,0),21)='Auto Responses'!$A$32,'Auto Responses'!$A$33,VLOOKUP($A249,'Case-Specific'!$A$13:$E$85,4,0))&amp;""</f>
        <v>This question does not apply.</v>
      </c>
      <c r="E249" s="192" t="str">
        <f>VLOOKUP($A249,'Case-Specific'!$A$13:$E$85,5,0)&amp;""</f>
        <v>Based on the response to REQU-03 on the "START HERE" tab, this question does not apply to this product or service.</v>
      </c>
      <c r="F249" s="198"/>
      <c r="G249" s="184" t="str">
        <f>VLOOKUP($A249,Questions!$A$2:$X$333,21,0)&amp;""</f>
        <v>Yes</v>
      </c>
      <c r="H249" s="185"/>
      <c r="I249" s="186" t="str">
        <f>VLOOKUP($A249,Questions!$A$2:$X$333,23,0)&amp;""</f>
        <v>Critical Importance</v>
      </c>
      <c r="J249" s="185"/>
      <c r="K249" s="187" t="b">
        <v>0</v>
      </c>
      <c r="L249" s="1"/>
    </row>
    <row r="250" spans="1:12" s="177" customFormat="1" ht="90.35" x14ac:dyDescent="0.25">
      <c r="A250" s="32" t="str">
        <f>'Case-Specific'!A26</f>
        <v>CONS-04</v>
      </c>
      <c r="B250" s="33" t="str">
        <f>VLOOKUP($A250,'Case-Specific'!$A$13:$E$85,2,0)&amp;""</f>
        <v>Can access be restricted based on source IP address?*</v>
      </c>
      <c r="C250" s="186" t="str">
        <f>VLOOKUP($A250,'Case-Specific'!$A$13:$E$85,3,0)&amp;""</f>
        <v/>
      </c>
      <c r="D250" s="63" t="str">
        <f>IF(LEFT(VLOOKUP($A250,'Case-Specific'!$A$13:$E$85,5,0),21)='Auto Responses'!$A$32,'Auto Responses'!$A$33,VLOOKUP($A250,'Case-Specific'!$A$13:$E$85,4,0))&amp;""</f>
        <v>This question does not apply.</v>
      </c>
      <c r="E250" s="192" t="str">
        <f>VLOOKUP($A250,'Case-Specific'!$A$13:$E$85,5,0)&amp;""</f>
        <v>Based on the response to REQU-03 on the "START HERE" tab, this question does not apply to this product or service.</v>
      </c>
      <c r="F250" s="198"/>
      <c r="G250" s="184" t="str">
        <f>VLOOKUP($A250,Questions!$A$2:$X$333,21,0)&amp;""</f>
        <v>Yes</v>
      </c>
      <c r="H250" s="185"/>
      <c r="I250" s="186" t="str">
        <f>VLOOKUP($A250,Questions!$A$2:$X$333,23,0)&amp;""</f>
        <v>Critical Importance</v>
      </c>
      <c r="J250" s="185"/>
      <c r="K250" s="187" t="b">
        <v>0</v>
      </c>
      <c r="L250" s="1"/>
    </row>
    <row r="251" spans="1:12" s="177" customFormat="1" ht="90.35" x14ac:dyDescent="0.25">
      <c r="A251" s="32" t="str">
        <f>'Case-Specific'!A27</f>
        <v>CONS-05</v>
      </c>
      <c r="B251" s="33" t="str">
        <f>VLOOKUP($A251,'Case-Specific'!$A$13:$E$85,2,0)&amp;""</f>
        <v>Will the consulting take place on-premises?</v>
      </c>
      <c r="C251" s="186" t="str">
        <f>VLOOKUP($A251,'Case-Specific'!$A$13:$E$85,3,0)&amp;""</f>
        <v/>
      </c>
      <c r="D251" s="63" t="str">
        <f>IF(LEFT(VLOOKUP($A251,'Case-Specific'!$A$13:$E$85,5,0),21)='Auto Responses'!$A$32,'Auto Responses'!$A$33,VLOOKUP($A251,'Case-Specific'!$A$13:$E$85,4,0))&amp;""</f>
        <v>This question does not apply.</v>
      </c>
      <c r="E251" s="192" t="str">
        <f>VLOOKUP($A251,'Case-Specific'!$A$13:$E$85,5,0)&amp;""</f>
        <v>Based on the response to REQU-03 on the "START HERE" tab, this question does not apply to this product or service.</v>
      </c>
      <c r="F251" s="198"/>
      <c r="G251" s="184" t="str">
        <f>VLOOKUP($A251,Questions!$A$2:$X$333,21,0)&amp;""</f>
        <v>No</v>
      </c>
      <c r="H251" s="185"/>
      <c r="I251" s="186" t="str">
        <f>VLOOKUP($A251,Questions!$A$2:$X$333,23,0)&amp;""</f>
        <v>Standard Importance</v>
      </c>
      <c r="J251" s="185"/>
      <c r="K251" s="187" t="b">
        <v>0</v>
      </c>
      <c r="L251" s="1"/>
    </row>
    <row r="252" spans="1:12" s="177" customFormat="1" ht="90.35" x14ac:dyDescent="0.25">
      <c r="A252" s="32" t="str">
        <f>'Case-Specific'!A28</f>
        <v>CONS-06</v>
      </c>
      <c r="B252" s="33" t="str">
        <f>VLOOKUP($A252,'Case-Specific'!$A$13:$E$85,2,0)&amp;""</f>
        <v>Will the consultant require access to hardware in the institution's data centers?</v>
      </c>
      <c r="C252" s="186" t="str">
        <f>VLOOKUP($A252,'Case-Specific'!$A$13:$E$85,3,0)&amp;""</f>
        <v/>
      </c>
      <c r="D252" s="63" t="str">
        <f>IF(LEFT(VLOOKUP($A252,'Case-Specific'!$A$13:$E$85,5,0),21)='Auto Responses'!$A$32,'Auto Responses'!$A$33,VLOOKUP($A252,'Case-Specific'!$A$13:$E$85,4,0))&amp;""</f>
        <v>This question does not apply.</v>
      </c>
      <c r="E252" s="192" t="str">
        <f>VLOOKUP($A252,'Case-Specific'!$A$13:$E$85,5,0)&amp;""</f>
        <v>Based on the response to REQU-03 on the "START HERE" tab, this question does not apply to this product or service.</v>
      </c>
      <c r="F252" s="198"/>
      <c r="G252" s="184" t="str">
        <f>VLOOKUP($A252,Questions!$A$2:$X$333,21,0)&amp;""</f>
        <v>No</v>
      </c>
      <c r="H252" s="185"/>
      <c r="I252" s="186" t="str">
        <f>VLOOKUP($A252,Questions!$A$2:$X$333,23,0)&amp;""</f>
        <v>Standard Importance</v>
      </c>
      <c r="J252" s="185"/>
      <c r="K252" s="187" t="b">
        <v>0</v>
      </c>
      <c r="L252" s="1"/>
    </row>
    <row r="253" spans="1:12" s="177" customFormat="1" ht="90.35" x14ac:dyDescent="0.25">
      <c r="A253" s="32" t="str">
        <f>'Case-Specific'!A29</f>
        <v>CONS-07</v>
      </c>
      <c r="B253" s="33" t="str">
        <f>VLOOKUP($A253,'Case-Specific'!$A$13:$E$85,2,0)&amp;""</f>
        <v>Will the consultant require an account within the institution's domain (@*.edu)?</v>
      </c>
      <c r="C253" s="186" t="str">
        <f>VLOOKUP($A253,'Case-Specific'!$A$13:$E$85,3,0)&amp;""</f>
        <v/>
      </c>
      <c r="D253" s="63" t="str">
        <f>IF(LEFT(VLOOKUP($A253,'Case-Specific'!$A$13:$E$85,5,0),21)='Auto Responses'!$A$32,'Auto Responses'!$A$33,VLOOKUP($A253,'Case-Specific'!$A$13:$E$85,4,0))&amp;""</f>
        <v>This question does not apply.</v>
      </c>
      <c r="E253" s="192" t="str">
        <f>VLOOKUP($A253,'Case-Specific'!$A$13:$E$85,5,0)&amp;""</f>
        <v>Based on the response to REQU-03 on the "START HERE" tab, this question does not apply to this product or service.</v>
      </c>
      <c r="F253" s="198"/>
      <c r="G253" s="184" t="str">
        <f>VLOOKUP($A253,Questions!$A$2:$X$333,21,0)&amp;""</f>
        <v>No</v>
      </c>
      <c r="H253" s="185"/>
      <c r="I253" s="186" t="str">
        <f>VLOOKUP($A253,Questions!$A$2:$X$333,23,0)&amp;""</f>
        <v>Standard Importance</v>
      </c>
      <c r="J253" s="185"/>
      <c r="K253" s="187" t="b">
        <v>0</v>
      </c>
      <c r="L253" s="1"/>
    </row>
    <row r="254" spans="1:12" s="177" customFormat="1" ht="90.35" x14ac:dyDescent="0.25">
      <c r="A254" s="32" t="str">
        <f>'Case-Specific'!A30</f>
        <v>CONS-08</v>
      </c>
      <c r="B254" s="33" t="str">
        <f>VLOOKUP($A254,'Case-Specific'!$A$13:$E$85,2,0)&amp;""</f>
        <v>Will any data be transferred to the consultant's possession?</v>
      </c>
      <c r="C254" s="186" t="str">
        <f>VLOOKUP($A254,'Case-Specific'!$A$13:$E$85,3,0)&amp;""</f>
        <v/>
      </c>
      <c r="D254" s="63" t="str">
        <f>IF(LEFT(VLOOKUP($A254,'Case-Specific'!$A$13:$E$85,5,0),21)='Auto Responses'!$A$32,'Auto Responses'!$A$33,VLOOKUP($A254,'Case-Specific'!$A$13:$E$85,4,0))&amp;""</f>
        <v>This question does not apply.</v>
      </c>
      <c r="E254" s="192" t="str">
        <f>VLOOKUP($A254,'Case-Specific'!$A$13:$E$85,5,0)&amp;""</f>
        <v>Based on the response to REQU-03 on the "START HERE" tab, this question does not apply to this product or service.</v>
      </c>
      <c r="F254" s="198"/>
      <c r="G254" s="184" t="str">
        <f>VLOOKUP($A254,Questions!$A$2:$X$333,21,0)&amp;""</f>
        <v>No</v>
      </c>
      <c r="H254" s="185"/>
      <c r="I254" s="186" t="str">
        <f>VLOOKUP($A254,Questions!$A$2:$X$333,23,0)&amp;""</f>
        <v>Standard Importance</v>
      </c>
      <c r="J254" s="185"/>
      <c r="K254" s="187" t="b">
        <v>0</v>
      </c>
      <c r="L254" s="1"/>
    </row>
    <row r="255" spans="1:12" s="177" customFormat="1" ht="90.35" x14ac:dyDescent="0.25">
      <c r="A255" s="32" t="str">
        <f>'Case-Specific'!A31</f>
        <v>CONS-09</v>
      </c>
      <c r="B255" s="33" t="str">
        <f>VLOOKUP($A255,'Case-Specific'!$A$13:$E$85,2,0)&amp;""</f>
        <v>Will the consultant need remote access to the institution's network or systems?</v>
      </c>
      <c r="C255" s="186" t="str">
        <f>VLOOKUP($A255,'Case-Specific'!$A$13:$E$85,3,0)&amp;""</f>
        <v/>
      </c>
      <c r="D255" s="63" t="str">
        <f>IF(LEFT(VLOOKUP($A255,'Case-Specific'!$A$13:$E$85,5,0),21)='Auto Responses'!$A$32,'Auto Responses'!$A$33,VLOOKUP($A255,'Case-Specific'!$A$13:$E$85,4,0))&amp;""</f>
        <v>This question does not apply.</v>
      </c>
      <c r="E255" s="192" t="str">
        <f>VLOOKUP($A255,'Case-Specific'!$A$13:$E$85,5,0)&amp;""</f>
        <v>Based on the response to REQU-03 on the "START HERE" tab, this question does not apply to this product or service.</v>
      </c>
      <c r="F255" s="198"/>
      <c r="G255" s="184" t="str">
        <f>VLOOKUP($A255,Questions!$A$2:$X$333,21,0)&amp;""</f>
        <v>No</v>
      </c>
      <c r="H255" s="185"/>
      <c r="I255" s="186" t="str">
        <f>VLOOKUP($A255,Questions!$A$2:$X$333,23,0)&amp;""</f>
        <v>Standard Importance</v>
      </c>
      <c r="J255" s="185"/>
      <c r="K255" s="187" t="b">
        <v>0</v>
      </c>
      <c r="L255" s="1"/>
    </row>
    <row r="256" spans="1:12" s="1" customFormat="1" ht="17.05" x14ac:dyDescent="0.2">
      <c r="A256" s="28" t="str">
        <f>VLOOKUP(LEFT($A257,4),'Auto Responses'!$N$4:$O$38,2,0)&amp;""</f>
        <v xml:space="preserve">HIPAA Compliance </v>
      </c>
      <c r="B256" s="38"/>
      <c r="C256" s="39"/>
      <c r="D256" s="39"/>
      <c r="E256" s="191"/>
      <c r="F256" s="179" t="s">
        <v>627</v>
      </c>
      <c r="G256" s="188" t="s">
        <v>622</v>
      </c>
      <c r="H256" s="188" t="s">
        <v>623</v>
      </c>
      <c r="I256" s="188" t="s">
        <v>624</v>
      </c>
      <c r="J256" s="188" t="s">
        <v>625</v>
      </c>
      <c r="K256" s="188" t="s">
        <v>626</v>
      </c>
    </row>
    <row r="257" spans="1:12" s="177" customFormat="1" ht="90.35" x14ac:dyDescent="0.25">
      <c r="A257" s="32" t="str">
        <f>'Case-Specific'!A33</f>
        <v>HIPA-01</v>
      </c>
      <c r="B257" s="33" t="str">
        <f>VLOOKUP($A257,'Case-Specific'!$A$13:$E$85,2,0)&amp;""</f>
        <v>Do your workforce members receive regular training related to the Health Insurance Portability and Accountability Act (HIPAA) Privacy and Security Rules and the HITECH Act?*</v>
      </c>
      <c r="C257" s="186" t="str">
        <f>VLOOKUP($A257,'Case-Specific'!$A$13:$E$85,3,0)&amp;""</f>
        <v/>
      </c>
      <c r="D257" s="63" t="str">
        <f>IF(LEFT(VLOOKUP($A257,'Case-Specific'!$A$13:$E$85,5,0),21)='Auto Responses'!$A$32,'Auto Responses'!$A$33,VLOOKUP($A257,'Case-Specific'!$A$13:$E$85,4,0))&amp;""</f>
        <v>This question does not apply.</v>
      </c>
      <c r="E257" s="192" t="str">
        <f>VLOOKUP($A257,'Case-Specific'!$A$13:$E$85,5,0)&amp;""</f>
        <v>Based on the response to REQU-05 on the "START HERE" tab, this question does not apply to this product or service.</v>
      </c>
      <c r="F257" s="198"/>
      <c r="G257" s="184" t="str">
        <f>VLOOKUP($A257,Questions!$A$2:$X$333,21,0)&amp;""</f>
        <v>Yes</v>
      </c>
      <c r="H257" s="185"/>
      <c r="I257" s="186" t="str">
        <f>VLOOKUP($A257,Questions!$A$2:$X$333,23,0)&amp;""</f>
        <v>Critical Importance</v>
      </c>
      <c r="J257" s="185"/>
      <c r="K257" s="187" t="b">
        <v>0</v>
      </c>
      <c r="L257" s="1"/>
    </row>
    <row r="258" spans="1:12" s="177" customFormat="1" ht="90.35" x14ac:dyDescent="0.25">
      <c r="A258" s="32" t="str">
        <f>'Case-Specific'!A34</f>
        <v>HIPA-02</v>
      </c>
      <c r="B258" s="33" t="str">
        <f>VLOOKUP($A258,'Case-Specific'!$A$13:$E$85,2,0)&amp;""</f>
        <v>Have you identified areas of risk?*</v>
      </c>
      <c r="C258" s="186" t="str">
        <f>VLOOKUP($A258,'Case-Specific'!$A$13:$E$85,3,0)&amp;""</f>
        <v/>
      </c>
      <c r="D258" s="63" t="str">
        <f>IF(LEFT(VLOOKUP($A258,'Case-Specific'!$A$13:$E$85,5,0),21)='Auto Responses'!$A$32,'Auto Responses'!$A$33,VLOOKUP($A258,'Case-Specific'!$A$13:$E$85,4,0))&amp;""</f>
        <v>This question does not apply.</v>
      </c>
      <c r="E258" s="192" t="str">
        <f>VLOOKUP($A258,'Case-Specific'!$A$13:$E$85,5,0)&amp;""</f>
        <v>Based on the response to REQU-05 on the "START HERE" tab, this question does not apply to this product or service.</v>
      </c>
      <c r="F258" s="198"/>
      <c r="G258" s="184" t="str">
        <f>VLOOKUP($A258,Questions!$A$2:$X$333,21,0)&amp;""</f>
        <v>Yes</v>
      </c>
      <c r="H258" s="185"/>
      <c r="I258" s="186" t="str">
        <f>VLOOKUP($A258,Questions!$A$2:$X$333,23,0)&amp;""</f>
        <v>Critical Importance</v>
      </c>
      <c r="J258" s="185"/>
      <c r="K258" s="187" t="b">
        <v>0</v>
      </c>
      <c r="L258" s="1"/>
    </row>
    <row r="259" spans="1:12" s="177" customFormat="1" ht="90.35" x14ac:dyDescent="0.25">
      <c r="A259" s="32" t="str">
        <f>'Case-Specific'!A35</f>
        <v>HIPA-03</v>
      </c>
      <c r="B259" s="33" t="str">
        <f>VLOOKUP($A259,'Case-Specific'!$A$13:$E$85,2,0)&amp;""</f>
        <v>Have the relevant policies/plans been tested?*</v>
      </c>
      <c r="C259" s="186" t="str">
        <f>VLOOKUP($A259,'Case-Specific'!$A$13:$E$85,3,0)&amp;""</f>
        <v/>
      </c>
      <c r="D259" s="63" t="str">
        <f>IF(LEFT(VLOOKUP($A259,'Case-Specific'!$A$13:$E$85,5,0),21)='Auto Responses'!$A$32,'Auto Responses'!$A$33,VLOOKUP($A259,'Case-Specific'!$A$13:$E$85,4,0))&amp;""</f>
        <v>This question does not apply.</v>
      </c>
      <c r="E259" s="192" t="str">
        <f>VLOOKUP($A259,'Case-Specific'!$A$13:$E$85,5,0)&amp;""</f>
        <v>Based on the response to REQU-05 on the "START HERE" tab, this question does not apply to this product or service.</v>
      </c>
      <c r="F259" s="198"/>
      <c r="G259" s="184" t="str">
        <f>VLOOKUP($A259,Questions!$A$2:$X$333,21,0)&amp;""</f>
        <v>Yes</v>
      </c>
      <c r="H259" s="185"/>
      <c r="I259" s="186" t="str">
        <f>VLOOKUP($A259,Questions!$A$2:$X$333,23,0)&amp;""</f>
        <v>Critical Importance</v>
      </c>
      <c r="J259" s="185"/>
      <c r="K259" s="187" t="b">
        <v>0</v>
      </c>
      <c r="L259" s="1"/>
    </row>
    <row r="260" spans="1:12" s="177" customFormat="1" ht="90.35" x14ac:dyDescent="0.25">
      <c r="A260" s="32" t="str">
        <f>'Case-Specific'!A36</f>
        <v>HIPA-04</v>
      </c>
      <c r="B260" s="33" t="str">
        <f>VLOOKUP($A260,'Case-Specific'!$A$13:$E$85,2,0)&amp;""</f>
        <v>Have you entered into a Business Associate Agreements with all subcontractors who may have access to protected health information (PHI)?*</v>
      </c>
      <c r="C260" s="186" t="str">
        <f>VLOOKUP($A260,'Case-Specific'!$A$13:$E$85,3,0)&amp;""</f>
        <v/>
      </c>
      <c r="D260" s="63" t="str">
        <f>IF(LEFT(VLOOKUP($A260,'Case-Specific'!$A$13:$E$85,5,0),21)='Auto Responses'!$A$32,'Auto Responses'!$A$33,VLOOKUP($A260,'Case-Specific'!$A$13:$E$85,4,0))&amp;""</f>
        <v>This question does not apply.</v>
      </c>
      <c r="E260" s="192" t="str">
        <f>VLOOKUP($A260,'Case-Specific'!$A$13:$E$85,5,0)&amp;""</f>
        <v>Based on the response to REQU-05 on the "START HERE" tab, this question does not apply to this product or service.</v>
      </c>
      <c r="F260" s="198"/>
      <c r="G260" s="184" t="str">
        <f>VLOOKUP($A260,Questions!$A$2:$X$333,21,0)&amp;""</f>
        <v>Yes</v>
      </c>
      <c r="H260" s="185"/>
      <c r="I260" s="186" t="str">
        <f>VLOOKUP($A260,Questions!$A$2:$X$333,23,0)&amp;""</f>
        <v>Critical Importance</v>
      </c>
      <c r="J260" s="185"/>
      <c r="K260" s="187" t="b">
        <v>0</v>
      </c>
      <c r="L260" s="1"/>
    </row>
    <row r="261" spans="1:12" s="177" customFormat="1" ht="90.35" x14ac:dyDescent="0.25">
      <c r="A261" s="32" t="str">
        <f>'Case-Specific'!A37</f>
        <v>HIPA-05</v>
      </c>
      <c r="B261" s="33" t="str">
        <f>VLOOKUP($A261,'Case-Specific'!$A$13:$E$85,2,0)&amp;""</f>
        <v>Do you monitor or receive information regarding changes in HIPAA regulations?</v>
      </c>
      <c r="C261" s="186" t="str">
        <f>VLOOKUP($A261,'Case-Specific'!$A$13:$E$85,3,0)&amp;""</f>
        <v/>
      </c>
      <c r="D261" s="63" t="str">
        <f>IF(LEFT(VLOOKUP($A261,'Case-Specific'!$A$13:$E$85,5,0),21)='Auto Responses'!$A$32,'Auto Responses'!$A$33,VLOOKUP($A261,'Case-Specific'!$A$13:$E$85,4,0))&amp;""</f>
        <v>This question does not apply.</v>
      </c>
      <c r="E261" s="192" t="str">
        <f>VLOOKUP($A261,'Case-Specific'!$A$13:$E$85,5,0)&amp;""</f>
        <v>Based on the response to REQU-05 on the "START HERE" tab, this question does not apply to this product or service.</v>
      </c>
      <c r="F261" s="198"/>
      <c r="G261" s="184" t="str">
        <f>VLOOKUP($A261,Questions!$A$2:$X$333,21,0)&amp;""</f>
        <v>Yes</v>
      </c>
      <c r="H261" s="185"/>
      <c r="I261" s="186" t="str">
        <f>VLOOKUP($A261,Questions!$A$2:$X$333,23,0)&amp;""</f>
        <v>Standard Importance</v>
      </c>
      <c r="J261" s="185"/>
      <c r="K261" s="187" t="b">
        <v>0</v>
      </c>
      <c r="L261" s="1"/>
    </row>
    <row r="262" spans="1:12" s="177" customFormat="1" ht="90.35" x14ac:dyDescent="0.25">
      <c r="A262" s="32" t="str">
        <f>'Case-Specific'!A38</f>
        <v>HIPA-06</v>
      </c>
      <c r="B262" s="33" t="str">
        <f>VLOOKUP($A262,'Case-Specific'!$A$13:$E$85,2,0)&amp;""</f>
        <v>Has your organization designated HIPAA Privacy and Security officers as required by the rules?</v>
      </c>
      <c r="C262" s="186" t="str">
        <f>VLOOKUP($A262,'Case-Specific'!$A$13:$E$85,3,0)&amp;""</f>
        <v/>
      </c>
      <c r="D262" s="63" t="str">
        <f>IF(LEFT(VLOOKUP($A262,'Case-Specific'!$A$13:$E$85,5,0),21)='Auto Responses'!$A$32,'Auto Responses'!$A$33,VLOOKUP($A262,'Case-Specific'!$A$13:$E$85,4,0))&amp;""</f>
        <v>This question does not apply.</v>
      </c>
      <c r="E262" s="192" t="str">
        <f>VLOOKUP($A262,'Case-Specific'!$A$13:$E$85,5,0)&amp;""</f>
        <v>Based on the response to REQU-05 on the "START HERE" tab, this question does not apply to this product or service.</v>
      </c>
      <c r="F262" s="198"/>
      <c r="G262" s="184" t="str">
        <f>VLOOKUP($A262,Questions!$A$2:$X$333,21,0)&amp;""</f>
        <v>Yes</v>
      </c>
      <c r="H262" s="185"/>
      <c r="I262" s="186" t="str">
        <f>VLOOKUP($A262,Questions!$A$2:$X$333,23,0)&amp;""</f>
        <v>Standard Importance</v>
      </c>
      <c r="J262" s="185"/>
      <c r="K262" s="187" t="b">
        <v>0</v>
      </c>
      <c r="L262" s="1"/>
    </row>
    <row r="263" spans="1:12" s="177" customFormat="1" ht="90.35" x14ac:dyDescent="0.25">
      <c r="A263" s="32" t="str">
        <f>'Case-Specific'!A39</f>
        <v>HIPA-07</v>
      </c>
      <c r="B263" s="33" t="str">
        <f>VLOOKUP($A263,'Case-Specific'!$A$13:$E$85,2,0)&amp;""</f>
        <v>Do you comply with the requirements of the Health Information Technology for Economic and Clinical Health Act (HITECH)?</v>
      </c>
      <c r="C263" s="186" t="str">
        <f>VLOOKUP($A263,'Case-Specific'!$A$13:$E$85,3,0)&amp;""</f>
        <v/>
      </c>
      <c r="D263" s="63" t="str">
        <f>IF(LEFT(VLOOKUP($A263,'Case-Specific'!$A$13:$E$85,5,0),21)='Auto Responses'!$A$32,'Auto Responses'!$A$33,VLOOKUP($A263,'Case-Specific'!$A$13:$E$85,4,0))&amp;""</f>
        <v>This question does not apply.</v>
      </c>
      <c r="E263" s="192" t="str">
        <f>VLOOKUP($A263,'Case-Specific'!$A$13:$E$85,5,0)&amp;""</f>
        <v>Based on the response to REQU-05 on the "START HERE" tab, this question does not apply to this product or service.</v>
      </c>
      <c r="F263" s="198"/>
      <c r="G263" s="184" t="str">
        <f>VLOOKUP($A263,Questions!$A$2:$X$333,21,0)&amp;""</f>
        <v>Yes</v>
      </c>
      <c r="H263" s="185"/>
      <c r="I263" s="186" t="str">
        <f>VLOOKUP($A263,Questions!$A$2:$X$333,23,0)&amp;""</f>
        <v>Standard Importance</v>
      </c>
      <c r="J263" s="185"/>
      <c r="K263" s="187" t="b">
        <v>0</v>
      </c>
      <c r="L263" s="1"/>
    </row>
    <row r="264" spans="1:12" s="177" customFormat="1" ht="90.35" x14ac:dyDescent="0.25">
      <c r="A264" s="32" t="str">
        <f>'Case-Specific'!A40</f>
        <v>HIPA-08</v>
      </c>
      <c r="B264" s="33" t="str">
        <f>VLOOKUP($A264,'Case-Specific'!$A$13:$E$85,2,0)&amp;""</f>
        <v>Have you conducted a risk analysis as required under the HIPAA Security Rule?</v>
      </c>
      <c r="C264" s="186" t="str">
        <f>VLOOKUP($A264,'Case-Specific'!$A$13:$E$85,3,0)&amp;""</f>
        <v/>
      </c>
      <c r="D264" s="63" t="str">
        <f>IF(LEFT(VLOOKUP($A264,'Case-Specific'!$A$13:$E$85,5,0),21)='Auto Responses'!$A$32,'Auto Responses'!$A$33,VLOOKUP($A264,'Case-Specific'!$A$13:$E$85,4,0))&amp;""</f>
        <v>This question does not apply.</v>
      </c>
      <c r="E264" s="192" t="str">
        <f>VLOOKUP($A264,'Case-Specific'!$A$13:$E$85,5,0)&amp;""</f>
        <v>Based on the response to REQU-05 on the "START HERE" tab, this question does not apply to this product or service.</v>
      </c>
      <c r="F264" s="198"/>
      <c r="G264" s="184" t="str">
        <f>VLOOKUP($A264,Questions!$A$2:$X$333,21,0)&amp;""</f>
        <v>Yes</v>
      </c>
      <c r="H264" s="185"/>
      <c r="I264" s="186" t="str">
        <f>VLOOKUP($A264,Questions!$A$2:$X$333,23,0)&amp;""</f>
        <v>Standard Importance</v>
      </c>
      <c r="J264" s="185"/>
      <c r="K264" s="187" t="b">
        <v>0</v>
      </c>
      <c r="L264" s="1"/>
    </row>
    <row r="265" spans="1:12" s="177" customFormat="1" ht="90.35" x14ac:dyDescent="0.25">
      <c r="A265" s="32" t="str">
        <f>'Case-Specific'!A41</f>
        <v>HIPA-09</v>
      </c>
      <c r="B265" s="33" t="str">
        <f>VLOOKUP($A265,'Case-Specific'!$A$13:$E$85,2,0)&amp;""</f>
        <v>Have you taken actions to mitigate the identified risks?</v>
      </c>
      <c r="C265" s="186" t="str">
        <f>VLOOKUP($A265,'Case-Specific'!$A$13:$E$85,3,0)&amp;""</f>
        <v/>
      </c>
      <c r="D265" s="63" t="str">
        <f>IF(LEFT(VLOOKUP($A265,'Case-Specific'!$A$13:$E$85,5,0),21)='Auto Responses'!$A$32,'Auto Responses'!$A$33,VLOOKUP($A265,'Case-Specific'!$A$13:$E$85,4,0))&amp;""</f>
        <v>This question does not apply.</v>
      </c>
      <c r="E265" s="192" t="str">
        <f>VLOOKUP($A265,'Case-Specific'!$A$13:$E$85,5,0)&amp;""</f>
        <v>Based on the response to REQU-05 on the "START HERE" tab, this question does not apply to this product or service.</v>
      </c>
      <c r="F265" s="198"/>
      <c r="G265" s="184" t="str">
        <f>VLOOKUP($A265,Questions!$A$2:$X$333,21,0)&amp;""</f>
        <v>Yes</v>
      </c>
      <c r="H265" s="185"/>
      <c r="I265" s="186" t="str">
        <f>VLOOKUP($A265,Questions!$A$2:$X$333,23,0)&amp;""</f>
        <v>Standard Importance</v>
      </c>
      <c r="J265" s="185"/>
      <c r="K265" s="187" t="b">
        <v>0</v>
      </c>
      <c r="L265" s="1"/>
    </row>
    <row r="266" spans="1:12" s="177" customFormat="1" ht="90.35" x14ac:dyDescent="0.25">
      <c r="A266" s="32" t="str">
        <f>'Case-Specific'!A42</f>
        <v>HIPA-10</v>
      </c>
      <c r="B266" s="33" t="str">
        <f>VLOOKUP($A266,'Case-Specific'!$A$13:$E$85,2,0)&amp;""</f>
        <v>Does your application require user and system administrator password changes at a frequency no greater than 90 days?</v>
      </c>
      <c r="C266" s="186" t="str">
        <f>VLOOKUP($A266,'Case-Specific'!$A$13:$E$85,3,0)&amp;""</f>
        <v/>
      </c>
      <c r="D266" s="63" t="str">
        <f>IF(LEFT(VLOOKUP($A266,'Case-Specific'!$A$13:$E$85,5,0),21)='Auto Responses'!$A$32,'Auto Responses'!$A$33,VLOOKUP($A266,'Case-Specific'!$A$13:$E$85,4,0))&amp;""</f>
        <v>This question does not apply.</v>
      </c>
      <c r="E266" s="192" t="str">
        <f>VLOOKUP($A266,'Case-Specific'!$A$13:$E$85,5,0)&amp;""</f>
        <v>Based on the response to REQU-05 on the "START HERE" tab, this question does not apply to this product or service.</v>
      </c>
      <c r="F266" s="198"/>
      <c r="G266" s="184" t="str">
        <f>VLOOKUP($A266,Questions!$A$2:$X$333,21,0)&amp;""</f>
        <v>Yes</v>
      </c>
      <c r="H266" s="185"/>
      <c r="I266" s="186" t="str">
        <f>VLOOKUP($A266,Questions!$A$2:$X$333,23,0)&amp;""</f>
        <v>Standard Importance</v>
      </c>
      <c r="J266" s="185"/>
      <c r="K266" s="187" t="b">
        <v>0</v>
      </c>
      <c r="L266" s="1"/>
    </row>
    <row r="267" spans="1:12" s="177" customFormat="1" ht="90.35" x14ac:dyDescent="0.25">
      <c r="A267" s="32" t="str">
        <f>'Case-Specific'!A43</f>
        <v>HIPA-11</v>
      </c>
      <c r="B267" s="33" t="str">
        <f>VLOOKUP($A267,'Case-Specific'!$A$13:$E$85,2,0)&amp;""</f>
        <v>Does your application require users to set their own password after an administrator reset or on first use of the account?</v>
      </c>
      <c r="C267" s="186" t="str">
        <f>VLOOKUP($A267,'Case-Specific'!$A$13:$E$85,3,0)&amp;""</f>
        <v/>
      </c>
      <c r="D267" s="63" t="str">
        <f>IF(LEFT(VLOOKUP($A267,'Case-Specific'!$A$13:$E$85,5,0),21)='Auto Responses'!$A$32,'Auto Responses'!$A$33,VLOOKUP($A267,'Case-Specific'!$A$13:$E$85,4,0))&amp;""</f>
        <v>This question does not apply.</v>
      </c>
      <c r="E267" s="192" t="str">
        <f>VLOOKUP($A267,'Case-Specific'!$A$13:$E$85,5,0)&amp;""</f>
        <v>Based on the response to REQU-05 on the "START HERE" tab, this question does not apply to this product or service.</v>
      </c>
      <c r="F267" s="198"/>
      <c r="G267" s="184" t="str">
        <f>VLOOKUP($A267,Questions!$A$2:$X$333,21,0)&amp;""</f>
        <v>Yes</v>
      </c>
      <c r="H267" s="185"/>
      <c r="I267" s="186" t="str">
        <f>VLOOKUP($A267,Questions!$A$2:$X$333,23,0)&amp;""</f>
        <v>Standard Importance</v>
      </c>
      <c r="J267" s="185"/>
      <c r="K267" s="187" t="b">
        <v>0</v>
      </c>
      <c r="L267" s="1"/>
    </row>
    <row r="268" spans="1:12" s="177" customFormat="1" ht="90.35" x14ac:dyDescent="0.25">
      <c r="A268" s="32" t="str">
        <f>'Case-Specific'!A44</f>
        <v>HIPA-12</v>
      </c>
      <c r="B268" s="33" t="str">
        <f>VLOOKUP($A268,'Case-Specific'!$A$13:$E$85,2,0)&amp;""</f>
        <v>Does your application lock out an account after a number of failed login attempts?</v>
      </c>
      <c r="C268" s="186" t="str">
        <f>VLOOKUP($A268,'Case-Specific'!$A$13:$E$85,3,0)&amp;""</f>
        <v/>
      </c>
      <c r="D268" s="63" t="str">
        <f>IF(LEFT(VLOOKUP($A268,'Case-Specific'!$A$13:$E$85,5,0),21)='Auto Responses'!$A$32,'Auto Responses'!$A$33,VLOOKUP($A268,'Case-Specific'!$A$13:$E$85,4,0))&amp;""</f>
        <v>This question does not apply.</v>
      </c>
      <c r="E268" s="192" t="str">
        <f>VLOOKUP($A268,'Case-Specific'!$A$13:$E$85,5,0)&amp;""</f>
        <v>Based on the response to REQU-05 on the "START HERE" tab, this question does not apply to this product or service.</v>
      </c>
      <c r="F268" s="198"/>
      <c r="G268" s="184" t="str">
        <f>VLOOKUP($A268,Questions!$A$2:$X$333,21,0)&amp;""</f>
        <v>Yes</v>
      </c>
      <c r="H268" s="185"/>
      <c r="I268" s="186" t="str">
        <f>VLOOKUP($A268,Questions!$A$2:$X$333,23,0)&amp;""</f>
        <v>Standard Importance</v>
      </c>
      <c r="J268" s="185"/>
      <c r="K268" s="187" t="b">
        <v>0</v>
      </c>
      <c r="L268" s="1"/>
    </row>
    <row r="269" spans="1:12" s="177" customFormat="1" ht="90.35" x14ac:dyDescent="0.25">
      <c r="A269" s="32" t="str">
        <f>'Case-Specific'!A45</f>
        <v>HIPA-13</v>
      </c>
      <c r="B269" s="33" t="str">
        <f>VLOOKUP($A269,'Case-Specific'!$A$13:$E$85,2,0)&amp;""</f>
        <v>Does your application automatically lock or log-out an account after a period of inactivity?</v>
      </c>
      <c r="C269" s="186" t="str">
        <f>VLOOKUP($A269,'Case-Specific'!$A$13:$E$85,3,0)&amp;""</f>
        <v/>
      </c>
      <c r="D269" s="63" t="str">
        <f>IF(LEFT(VLOOKUP($A269,'Case-Specific'!$A$13:$E$85,5,0),21)='Auto Responses'!$A$32,'Auto Responses'!$A$33,VLOOKUP($A269,'Case-Specific'!$A$13:$E$85,4,0))&amp;""</f>
        <v>This question does not apply.</v>
      </c>
      <c r="E269" s="192" t="str">
        <f>VLOOKUP($A269,'Case-Specific'!$A$13:$E$85,5,0)&amp;""</f>
        <v>Based on the response to REQU-05 on the "START HERE" tab, this question does not apply to this product or service.</v>
      </c>
      <c r="F269" s="198"/>
      <c r="G269" s="184" t="str">
        <f>VLOOKUP($A269,Questions!$A$2:$X$333,21,0)&amp;""</f>
        <v>Yes</v>
      </c>
      <c r="H269" s="185"/>
      <c r="I269" s="186" t="str">
        <f>VLOOKUP($A269,Questions!$A$2:$X$333,23,0)&amp;""</f>
        <v>Standard Importance</v>
      </c>
      <c r="J269" s="185"/>
      <c r="K269" s="187" t="b">
        <v>0</v>
      </c>
      <c r="L269" s="1"/>
    </row>
    <row r="270" spans="1:12" s="177" customFormat="1" ht="90.35" x14ac:dyDescent="0.25">
      <c r="A270" s="32" t="str">
        <f>'Case-Specific'!A46</f>
        <v>HIPA-14</v>
      </c>
      <c r="B270" s="33" t="str">
        <f>VLOOKUP($A270,'Case-Specific'!$A$13:$E$85,2,0)&amp;""</f>
        <v>Are passwords visible in plain text, whether when stored or entered, including service level accounts (i.e., database accounts, etc.)?</v>
      </c>
      <c r="C270" s="186" t="str">
        <f>VLOOKUP($A270,'Case-Specific'!$A$13:$E$85,3,0)&amp;""</f>
        <v/>
      </c>
      <c r="D270" s="63" t="str">
        <f>IF(LEFT(VLOOKUP($A270,'Case-Specific'!$A$13:$E$85,5,0),21)='Auto Responses'!$A$32,'Auto Responses'!$A$33,VLOOKUP($A270,'Case-Specific'!$A$13:$E$85,4,0))&amp;""</f>
        <v>This question does not apply.</v>
      </c>
      <c r="E270" s="192" t="str">
        <f>VLOOKUP($A270,'Case-Specific'!$A$13:$E$85,5,0)&amp;""</f>
        <v>Based on the response to REQU-05 on the "START HERE" tab, this question does not apply to this product or service.</v>
      </c>
      <c r="F270" s="198"/>
      <c r="G270" s="184" t="str">
        <f>VLOOKUP($A270,Questions!$A$2:$X$333,21,0)&amp;""</f>
        <v>No</v>
      </c>
      <c r="H270" s="185"/>
      <c r="I270" s="186" t="str">
        <f>VLOOKUP($A270,Questions!$A$2:$X$333,23,0)&amp;""</f>
        <v>Standard Importance</v>
      </c>
      <c r="J270" s="185"/>
      <c r="K270" s="187" t="b">
        <v>0</v>
      </c>
      <c r="L270" s="1"/>
    </row>
    <row r="271" spans="1:12" s="177" customFormat="1" ht="90.35" x14ac:dyDescent="0.25">
      <c r="A271" s="32" t="str">
        <f>'Case-Specific'!A47</f>
        <v>HIPA-15</v>
      </c>
      <c r="B271" s="33" t="str">
        <f>VLOOKUP($A271,'Case-Specific'!$A$13:$E$85,2,0)&amp;""</f>
        <v>If the application is institution-hosted, can all service level and administrative account passwords be changed by the institution?</v>
      </c>
      <c r="C271" s="186" t="str">
        <f>VLOOKUP($A271,'Case-Specific'!$A$13:$E$85,3,0)&amp;""</f>
        <v/>
      </c>
      <c r="D271" s="63" t="str">
        <f>IF(LEFT(VLOOKUP($A271,'Case-Specific'!$A$13:$E$85,5,0),21)='Auto Responses'!$A$32,'Auto Responses'!$A$33,VLOOKUP($A271,'Case-Specific'!$A$13:$E$85,4,0))&amp;""</f>
        <v>This question does not apply.</v>
      </c>
      <c r="E271" s="192" t="str">
        <f>VLOOKUP($A271,'Case-Specific'!$A$13:$E$85,5,0)&amp;""</f>
        <v>Based on the response to REQU-05 on the "START HERE" tab, this question does not apply to this product or service.</v>
      </c>
      <c r="F271" s="198"/>
      <c r="G271" s="184" t="str">
        <f>VLOOKUP($A271,Questions!$A$2:$X$333,21,0)&amp;""</f>
        <v>Yes</v>
      </c>
      <c r="H271" s="185"/>
      <c r="I271" s="186" t="str">
        <f>VLOOKUP($A271,Questions!$A$2:$X$333,23,0)&amp;""</f>
        <v>Standard Importance</v>
      </c>
      <c r="J271" s="185"/>
      <c r="K271" s="187" t="b">
        <v>0</v>
      </c>
      <c r="L271" s="1"/>
    </row>
    <row r="272" spans="1:12" s="177" customFormat="1" ht="90.35" x14ac:dyDescent="0.25">
      <c r="A272" s="32" t="str">
        <f>'Case-Specific'!A48</f>
        <v>HIPA-16</v>
      </c>
      <c r="B272" s="33" t="str">
        <f>VLOOKUP($A272,'Case-Specific'!$A$13:$E$85,2,0)&amp;""</f>
        <v>Does your application provide the ability to define user access levels?</v>
      </c>
      <c r="C272" s="186" t="str">
        <f>VLOOKUP($A272,'Case-Specific'!$A$13:$E$85,3,0)&amp;""</f>
        <v/>
      </c>
      <c r="D272" s="63" t="str">
        <f>IF(LEFT(VLOOKUP($A272,'Case-Specific'!$A$13:$E$85,5,0),21)='Auto Responses'!$A$32,'Auto Responses'!$A$33,VLOOKUP($A272,'Case-Specific'!$A$13:$E$85,4,0))&amp;""</f>
        <v>This question does not apply.</v>
      </c>
      <c r="E272" s="192" t="str">
        <f>VLOOKUP($A272,'Case-Specific'!$A$13:$E$85,5,0)&amp;""</f>
        <v>Based on the response to REQU-05 on the "START HERE" tab, this question does not apply to this product or service.</v>
      </c>
      <c r="F272" s="198"/>
      <c r="G272" s="184" t="str">
        <f>VLOOKUP($A272,Questions!$A$2:$X$333,21,0)&amp;""</f>
        <v>Yes</v>
      </c>
      <c r="H272" s="185"/>
      <c r="I272" s="186" t="str">
        <f>VLOOKUP($A272,Questions!$A$2:$X$333,23,0)&amp;""</f>
        <v>Standard Importance</v>
      </c>
      <c r="J272" s="185"/>
      <c r="K272" s="187" t="b">
        <v>0</v>
      </c>
      <c r="L272" s="1"/>
    </row>
    <row r="273" spans="1:12" s="177" customFormat="1" ht="90.35" x14ac:dyDescent="0.25">
      <c r="A273" s="32" t="str">
        <f>'Case-Specific'!A49</f>
        <v>HIPA-17</v>
      </c>
      <c r="B273" s="33" t="str">
        <f>VLOOKUP($A273,'Case-Specific'!$A$13:$E$85,2,0)&amp;""</f>
        <v>Does your application support varying levels of access to administrative tasks defined individually per user?</v>
      </c>
      <c r="C273" s="186" t="str">
        <f>VLOOKUP($A273,'Case-Specific'!$A$13:$E$85,3,0)&amp;""</f>
        <v/>
      </c>
      <c r="D273" s="63" t="str">
        <f>IF(LEFT(VLOOKUP($A273,'Case-Specific'!$A$13:$E$85,5,0),21)='Auto Responses'!$A$32,'Auto Responses'!$A$33,VLOOKUP($A273,'Case-Specific'!$A$13:$E$85,4,0))&amp;""</f>
        <v>This question does not apply.</v>
      </c>
      <c r="E273" s="192" t="str">
        <f>VLOOKUP($A273,'Case-Specific'!$A$13:$E$85,5,0)&amp;""</f>
        <v>Based on the response to REQU-05 on the "START HERE" tab, this question does not apply to this product or service.</v>
      </c>
      <c r="F273" s="198"/>
      <c r="G273" s="184" t="str">
        <f>VLOOKUP($A273,Questions!$A$2:$X$333,21,0)&amp;""</f>
        <v>Yes</v>
      </c>
      <c r="H273" s="185"/>
      <c r="I273" s="186" t="str">
        <f>VLOOKUP($A273,Questions!$A$2:$X$333,23,0)&amp;""</f>
        <v>Standard Importance</v>
      </c>
      <c r="J273" s="185"/>
      <c r="K273" s="187" t="b">
        <v>0</v>
      </c>
      <c r="L273" s="1"/>
    </row>
    <row r="274" spans="1:12" s="177" customFormat="1" ht="90.35" x14ac:dyDescent="0.25">
      <c r="A274" s="32" t="str">
        <f>'Case-Specific'!A50</f>
        <v>HIPA-18</v>
      </c>
      <c r="B274" s="33" t="str">
        <f>VLOOKUP($A274,'Case-Specific'!$A$13:$E$85,2,0)&amp;""</f>
        <v>Does your application support varying levels of access to records based on user ID?</v>
      </c>
      <c r="C274" s="186" t="str">
        <f>VLOOKUP($A274,'Case-Specific'!$A$13:$E$85,3,0)&amp;""</f>
        <v/>
      </c>
      <c r="D274" s="63" t="str">
        <f>IF(LEFT(VLOOKUP($A274,'Case-Specific'!$A$13:$E$85,5,0),21)='Auto Responses'!$A$32,'Auto Responses'!$A$33,VLOOKUP($A274,'Case-Specific'!$A$13:$E$85,4,0))&amp;""</f>
        <v>This question does not apply.</v>
      </c>
      <c r="E274" s="192" t="str">
        <f>VLOOKUP($A274,'Case-Specific'!$A$13:$E$85,5,0)&amp;""</f>
        <v>Based on the response to REQU-05 on the "START HERE" tab, this question does not apply to this product or service.</v>
      </c>
      <c r="F274" s="198"/>
      <c r="G274" s="184" t="str">
        <f>VLOOKUP($A274,Questions!$A$2:$X$333,21,0)&amp;""</f>
        <v>No</v>
      </c>
      <c r="H274" s="185"/>
      <c r="I274" s="186" t="str">
        <f>VLOOKUP($A274,Questions!$A$2:$X$333,23,0)&amp;""</f>
        <v>Standard Importance</v>
      </c>
      <c r="J274" s="185"/>
      <c r="K274" s="187" t="b">
        <v>0</v>
      </c>
      <c r="L274" s="1"/>
    </row>
    <row r="275" spans="1:12" s="177" customFormat="1" ht="90.35" x14ac:dyDescent="0.25">
      <c r="A275" s="32" t="str">
        <f>'Case-Specific'!A51</f>
        <v>HIPA-19</v>
      </c>
      <c r="B275" s="33" t="str">
        <f>VLOOKUP($A275,'Case-Specific'!$A$13:$E$85,2,0)&amp;""</f>
        <v>Is there a limit to the number of groups to which a user can be assigned?</v>
      </c>
      <c r="C275" s="186" t="str">
        <f>VLOOKUP($A275,'Case-Specific'!$A$13:$E$85,3,0)&amp;""</f>
        <v/>
      </c>
      <c r="D275" s="63" t="str">
        <f>IF(LEFT(VLOOKUP($A275,'Case-Specific'!$A$13:$E$85,5,0),21)='Auto Responses'!$A$32,'Auto Responses'!$A$33,VLOOKUP($A275,'Case-Specific'!$A$13:$E$85,4,0))&amp;""</f>
        <v>This question does not apply.</v>
      </c>
      <c r="E275" s="192" t="str">
        <f>VLOOKUP($A275,'Case-Specific'!$A$13:$E$85,5,0)&amp;""</f>
        <v>Based on the response to REQU-05 on the "START HERE" tab, this question does not apply to this product or service.</v>
      </c>
      <c r="F275" s="198"/>
      <c r="G275" s="184" t="str">
        <f>VLOOKUP($A275,Questions!$A$2:$X$333,21,0)&amp;""</f>
        <v>Yes</v>
      </c>
      <c r="H275" s="185"/>
      <c r="I275" s="186" t="str">
        <f>VLOOKUP($A275,Questions!$A$2:$X$333,23,0)&amp;""</f>
        <v>Standard Importance</v>
      </c>
      <c r="J275" s="185"/>
      <c r="K275" s="187" t="b">
        <v>0</v>
      </c>
      <c r="L275" s="1"/>
    </row>
    <row r="276" spans="1:12" s="177" customFormat="1" ht="90.35" x14ac:dyDescent="0.25">
      <c r="A276" s="32" t="str">
        <f>'Case-Specific'!A52</f>
        <v>HIPA-20</v>
      </c>
      <c r="B276" s="33" t="str">
        <f>VLOOKUP($A276,'Case-Specific'!$A$13:$E$85,2,0)&amp;""</f>
        <v>Do accounts used for solution provider-supplied remote support abide by the same authentication policies and access logging as the rest of the system?</v>
      </c>
      <c r="C276" s="186" t="str">
        <f>VLOOKUP($A276,'Case-Specific'!$A$13:$E$85,3,0)&amp;""</f>
        <v/>
      </c>
      <c r="D276" s="63" t="str">
        <f>IF(LEFT(VLOOKUP($A276,'Case-Specific'!$A$13:$E$85,5,0),21)='Auto Responses'!$A$32,'Auto Responses'!$A$33,VLOOKUP($A276,'Case-Specific'!$A$13:$E$85,4,0))&amp;""</f>
        <v>This question does not apply.</v>
      </c>
      <c r="E276" s="192" t="str">
        <f>VLOOKUP($A276,'Case-Specific'!$A$13:$E$85,5,0)&amp;""</f>
        <v>Based on the response to REQU-05 on the "START HERE" tab, this question does not apply to this product or service.</v>
      </c>
      <c r="F276" s="198"/>
      <c r="G276" s="184" t="str">
        <f>VLOOKUP($A276,Questions!$A$2:$X$333,21,0)&amp;""</f>
        <v>Yes</v>
      </c>
      <c r="H276" s="185"/>
      <c r="I276" s="186" t="str">
        <f>VLOOKUP($A276,Questions!$A$2:$X$333,23,0)&amp;""</f>
        <v>Standard Importance</v>
      </c>
      <c r="J276" s="185"/>
      <c r="K276" s="187" t="b">
        <v>0</v>
      </c>
      <c r="L276" s="1"/>
    </row>
    <row r="277" spans="1:12" s="177" customFormat="1" ht="90.35" x14ac:dyDescent="0.25">
      <c r="A277" s="32" t="str">
        <f>'Case-Specific'!A53</f>
        <v>HIPA-21</v>
      </c>
      <c r="B277" s="33" t="str">
        <f>VLOOKUP($A277,'Case-Specific'!$A$13:$E$85,2,0)&amp;""</f>
        <v>Does the application log record access including specific user, date/time of access, and originating IP or device?</v>
      </c>
      <c r="C277" s="186" t="str">
        <f>VLOOKUP($A277,'Case-Specific'!$A$13:$E$85,3,0)&amp;""</f>
        <v/>
      </c>
      <c r="D277" s="63" t="str">
        <f>IF(LEFT(VLOOKUP($A277,'Case-Specific'!$A$13:$E$85,5,0),21)='Auto Responses'!$A$32,'Auto Responses'!$A$33,VLOOKUP($A277,'Case-Specific'!$A$13:$E$85,4,0))&amp;""</f>
        <v>This question does not apply.</v>
      </c>
      <c r="E277" s="192" t="str">
        <f>VLOOKUP($A277,'Case-Specific'!$A$13:$E$85,5,0)&amp;""</f>
        <v>Based on the response to REQU-05 on the "START HERE" tab, this question does not apply to this product or service.</v>
      </c>
      <c r="F277" s="198"/>
      <c r="G277" s="184" t="str">
        <f>VLOOKUP($A277,Questions!$A$2:$X$333,21,0)&amp;""</f>
        <v>Yes</v>
      </c>
      <c r="H277" s="185"/>
      <c r="I277" s="186" t="str">
        <f>VLOOKUP($A277,Questions!$A$2:$X$333,23,0)&amp;""</f>
        <v>Standard Importance</v>
      </c>
      <c r="J277" s="185"/>
      <c r="K277" s="187" t="b">
        <v>0</v>
      </c>
      <c r="L277" s="1"/>
    </row>
    <row r="278" spans="1:12" s="177" customFormat="1" ht="90.35" x14ac:dyDescent="0.25">
      <c r="A278" s="32" t="str">
        <f>'Case-Specific'!A54</f>
        <v>HIPA-22</v>
      </c>
      <c r="B278" s="33" t="str">
        <f>VLOOKUP($A278,'Case-Specific'!$A$13:$E$85,2,0)&amp;""</f>
        <v>Does the application log administrative activity, such as user account access changes and password changes, including specific user, date/time of changes, and originating IP or device?</v>
      </c>
      <c r="C278" s="186" t="str">
        <f>VLOOKUP($A278,'Case-Specific'!$A$13:$E$85,3,0)&amp;""</f>
        <v/>
      </c>
      <c r="D278" s="63" t="str">
        <f>IF(LEFT(VLOOKUP($A278,'Case-Specific'!$A$13:$E$85,5,0),21)='Auto Responses'!$A$32,'Auto Responses'!$A$33,VLOOKUP($A278,'Case-Specific'!$A$13:$E$85,4,0))&amp;""</f>
        <v>This question does not apply.</v>
      </c>
      <c r="E278" s="192" t="str">
        <f>VLOOKUP($A278,'Case-Specific'!$A$13:$E$85,5,0)&amp;""</f>
        <v>Based on the response to REQU-05 on the "START HERE" tab, this question does not apply to this product or service.</v>
      </c>
      <c r="F278" s="198"/>
      <c r="G278" s="184" t="str">
        <f>VLOOKUP($A278,Questions!$A$2:$X$333,21,0)&amp;""</f>
        <v>Yes</v>
      </c>
      <c r="H278" s="185"/>
      <c r="I278" s="186" t="str">
        <f>VLOOKUP($A278,Questions!$A$2:$X$333,23,0)&amp;""</f>
        <v>Standard Importance</v>
      </c>
      <c r="J278" s="185"/>
      <c r="K278" s="187" t="b">
        <v>0</v>
      </c>
      <c r="L278" s="1"/>
    </row>
    <row r="279" spans="1:12" s="177" customFormat="1" ht="90.35" x14ac:dyDescent="0.25">
      <c r="A279" s="32" t="str">
        <f>'Case-Specific'!A55</f>
        <v>HIPA-23</v>
      </c>
      <c r="B279" s="33" t="str">
        <f>VLOOKUP($A279,'Case-Specific'!$A$13:$E$85,2,0)&amp;""</f>
        <v>Do you retain logs for at least as long as required by HIPAA regulations?</v>
      </c>
      <c r="C279" s="186" t="str">
        <f>VLOOKUP($A279,'Case-Specific'!$A$13:$E$85,3,0)&amp;""</f>
        <v/>
      </c>
      <c r="D279" s="63" t="str">
        <f>IF(LEFT(VLOOKUP($A279,'Case-Specific'!$A$13:$E$85,5,0),21)='Auto Responses'!$A$32,'Auto Responses'!$A$33,VLOOKUP($A279,'Case-Specific'!$A$13:$E$85,4,0))&amp;""</f>
        <v>This question does not apply.</v>
      </c>
      <c r="E279" s="192" t="str">
        <f>VLOOKUP($A279,'Case-Specific'!$A$13:$E$85,5,0)&amp;""</f>
        <v>Based on the response to REQU-05 on the "START HERE" tab, this question does not apply to this product or service.</v>
      </c>
      <c r="F279" s="198"/>
      <c r="G279" s="184" t="str">
        <f>VLOOKUP($A279,Questions!$A$2:$X$333,21,0)&amp;""</f>
        <v>Yes</v>
      </c>
      <c r="H279" s="185"/>
      <c r="I279" s="186" t="str">
        <f>VLOOKUP($A279,Questions!$A$2:$X$333,23,0)&amp;""</f>
        <v>Standard Importance</v>
      </c>
      <c r="J279" s="185"/>
      <c r="K279" s="187" t="b">
        <v>0</v>
      </c>
      <c r="L279" s="1"/>
    </row>
    <row r="280" spans="1:12" s="177" customFormat="1" ht="90.35" x14ac:dyDescent="0.25">
      <c r="A280" s="32" t="str">
        <f>'Case-Specific'!A56</f>
        <v>HIPA-24</v>
      </c>
      <c r="B280" s="33" t="str">
        <f>VLOOKUP($A280,'Case-Specific'!$A$13:$E$85,2,0)&amp;""</f>
        <v>Can the application logs be archived?</v>
      </c>
      <c r="C280" s="186" t="str">
        <f>VLOOKUP($A280,'Case-Specific'!$A$13:$E$85,3,0)&amp;""</f>
        <v/>
      </c>
      <c r="D280" s="63" t="str">
        <f>IF(LEFT(VLOOKUP($A280,'Case-Specific'!$A$13:$E$85,5,0),21)='Auto Responses'!$A$32,'Auto Responses'!$A$33,VLOOKUP($A280,'Case-Specific'!$A$13:$E$85,4,0))&amp;""</f>
        <v>This question does not apply.</v>
      </c>
      <c r="E280" s="192" t="str">
        <f>VLOOKUP($A280,'Case-Specific'!$A$13:$E$85,5,0)&amp;""</f>
        <v>Based on the response to REQU-05 on the "START HERE" tab, this question does not apply to this product or service.</v>
      </c>
      <c r="F280" s="198"/>
      <c r="G280" s="184" t="str">
        <f>VLOOKUP($A280,Questions!$A$2:$X$333,21,0)&amp;""</f>
        <v>Yes</v>
      </c>
      <c r="H280" s="185"/>
      <c r="I280" s="186" t="str">
        <f>VLOOKUP($A280,Questions!$A$2:$X$333,23,0)&amp;""</f>
        <v>Standard Importance</v>
      </c>
      <c r="J280" s="185"/>
      <c r="K280" s="187" t="b">
        <v>0</v>
      </c>
      <c r="L280" s="1"/>
    </row>
    <row r="281" spans="1:12" s="177" customFormat="1" ht="90.35" x14ac:dyDescent="0.25">
      <c r="A281" s="32" t="str">
        <f>'Case-Specific'!A57</f>
        <v>HIPA-25</v>
      </c>
      <c r="B281" s="33" t="str">
        <f>VLOOKUP($A281,'Case-Specific'!$A$13:$E$85,2,0)&amp;""</f>
        <v>Can the application logs be saved externally?</v>
      </c>
      <c r="C281" s="186" t="str">
        <f>VLOOKUP($A281,'Case-Specific'!$A$13:$E$85,3,0)&amp;""</f>
        <v/>
      </c>
      <c r="D281" s="63" t="str">
        <f>IF(LEFT(VLOOKUP($A281,'Case-Specific'!$A$13:$E$85,5,0),21)='Auto Responses'!$A$32,'Auto Responses'!$A$33,VLOOKUP($A281,'Case-Specific'!$A$13:$E$85,4,0))&amp;""</f>
        <v>This question does not apply.</v>
      </c>
      <c r="E281" s="192" t="str">
        <f>VLOOKUP($A281,'Case-Specific'!$A$13:$E$85,5,0)&amp;""</f>
        <v>Based on the response to REQU-05 on the "START HERE" tab, this question does not apply to this product or service.</v>
      </c>
      <c r="F281" s="198"/>
      <c r="G281" s="184" t="str">
        <f>VLOOKUP($A281,Questions!$A$2:$X$333,21,0)&amp;""</f>
        <v>Yes</v>
      </c>
      <c r="H281" s="185"/>
      <c r="I281" s="186" t="str">
        <f>VLOOKUP($A281,Questions!$A$2:$X$333,23,0)&amp;""</f>
        <v>Standard Importance</v>
      </c>
      <c r="J281" s="185"/>
      <c r="K281" s="187" t="b">
        <v>0</v>
      </c>
      <c r="L281" s="1"/>
    </row>
    <row r="282" spans="1:12" s="177" customFormat="1" ht="90.35" x14ac:dyDescent="0.25">
      <c r="A282" s="32" t="str">
        <f>'Case-Specific'!A58</f>
        <v>HIPA-26</v>
      </c>
      <c r="B282" s="33" t="str">
        <f>VLOOKUP($A282,'Case-Specific'!$A$13:$E$85,2,0)&amp;""</f>
        <v>Do you have a disaster recovery plan and emergency mode operation plan?</v>
      </c>
      <c r="C282" s="186" t="str">
        <f>VLOOKUP($A282,'Case-Specific'!$A$13:$E$85,3,0)&amp;""</f>
        <v/>
      </c>
      <c r="D282" s="63" t="str">
        <f>IF(LEFT(VLOOKUP($A282,'Case-Specific'!$A$13:$E$85,5,0),21)='Auto Responses'!$A$32,'Auto Responses'!$A$33,VLOOKUP($A282,'Case-Specific'!$A$13:$E$85,4,0))&amp;""</f>
        <v>This question does not apply.</v>
      </c>
      <c r="E282" s="192" t="str">
        <f>VLOOKUP($A282,'Case-Specific'!$A$13:$E$85,5,0)&amp;""</f>
        <v>Based on the response to REQU-05 on the "START HERE" tab, this question does not apply to this product or service.</v>
      </c>
      <c r="F282" s="198"/>
      <c r="G282" s="184" t="str">
        <f>VLOOKUP($A282,Questions!$A$2:$X$333,21,0)&amp;""</f>
        <v>Yes</v>
      </c>
      <c r="H282" s="185"/>
      <c r="I282" s="186" t="str">
        <f>VLOOKUP($A282,Questions!$A$2:$X$333,23,0)&amp;""</f>
        <v>Standard Importance</v>
      </c>
      <c r="J282" s="185"/>
      <c r="K282" s="187" t="b">
        <v>0</v>
      </c>
      <c r="L282" s="1"/>
    </row>
    <row r="283" spans="1:12" s="177" customFormat="1" ht="90.35" x14ac:dyDescent="0.25">
      <c r="A283" s="32" t="str">
        <f>'Case-Specific'!A59</f>
        <v>HIPA-27</v>
      </c>
      <c r="B283" s="33" t="str">
        <f>VLOOKUP($A283,'Case-Specific'!$A$13:$E$85,2,0)&amp;""</f>
        <v>Can you provide a HIPAA compliance attestation document?</v>
      </c>
      <c r="C283" s="186" t="str">
        <f>VLOOKUP($A283,'Case-Specific'!$A$13:$E$85,3,0)&amp;""</f>
        <v/>
      </c>
      <c r="D283" s="63" t="str">
        <f>IF(LEFT(VLOOKUP($A283,'Case-Specific'!$A$13:$E$85,5,0),21)='Auto Responses'!$A$32,'Auto Responses'!$A$33,VLOOKUP($A283,'Case-Specific'!$A$13:$E$85,4,0))&amp;""</f>
        <v>This question does not apply.</v>
      </c>
      <c r="E283" s="192" t="str">
        <f>VLOOKUP($A283,'Case-Specific'!$A$13:$E$85,5,0)&amp;""</f>
        <v>Based on the response to REQU-05 on the "START HERE" tab, this question does not apply to this product or service.</v>
      </c>
      <c r="F283" s="198"/>
      <c r="G283" s="184" t="str">
        <f>VLOOKUP($A283,Questions!$A$2:$X$333,21,0)&amp;""</f>
        <v>Yes</v>
      </c>
      <c r="H283" s="185"/>
      <c r="I283" s="186" t="str">
        <f>VLOOKUP($A283,Questions!$A$2:$X$333,23,0)&amp;""</f>
        <v>Standard Importance</v>
      </c>
      <c r="J283" s="185"/>
      <c r="K283" s="187" t="b">
        <v>0</v>
      </c>
      <c r="L283" s="1"/>
    </row>
    <row r="284" spans="1:12" s="177" customFormat="1" ht="90.35" x14ac:dyDescent="0.25">
      <c r="A284" s="32" t="str">
        <f>'Case-Specific'!A60</f>
        <v>HIPA-28</v>
      </c>
      <c r="B284" s="33" t="str">
        <f>VLOOKUP($A284,'Case-Specific'!$A$13:$E$85,2,0)&amp;""</f>
        <v>Are you willing to enter into a Business Associate Agreement (BAA)?</v>
      </c>
      <c r="C284" s="186" t="str">
        <f>VLOOKUP($A284,'Case-Specific'!$A$13:$E$85,3,0)&amp;""</f>
        <v/>
      </c>
      <c r="D284" s="63" t="str">
        <f>IF(LEFT(VLOOKUP($A284,'Case-Specific'!$A$13:$E$85,5,0),21)='Auto Responses'!$A$32,'Auto Responses'!$A$33,VLOOKUP($A284,'Case-Specific'!$A$13:$E$85,4,0))&amp;""</f>
        <v>This question does not apply.</v>
      </c>
      <c r="E284" s="192" t="str">
        <f>VLOOKUP($A284,'Case-Specific'!$A$13:$E$85,5,0)&amp;""</f>
        <v>Based on the response to REQU-05 on the "START HERE" tab, this question does not apply to this product or service.</v>
      </c>
      <c r="F284" s="198"/>
      <c r="G284" s="184" t="str">
        <f>VLOOKUP($A284,Questions!$A$2:$X$333,21,0)&amp;""</f>
        <v>Yes</v>
      </c>
      <c r="H284" s="185"/>
      <c r="I284" s="186" t="str">
        <f>VLOOKUP($A284,Questions!$A$2:$X$333,23,0)&amp;""</f>
        <v>Standard Importance</v>
      </c>
      <c r="J284" s="185"/>
      <c r="K284" s="187" t="b">
        <v>0</v>
      </c>
      <c r="L284" s="1"/>
    </row>
    <row r="285" spans="1:12" s="177" customFormat="1" ht="90.35" x14ac:dyDescent="0.25">
      <c r="A285" s="32" t="str">
        <f>'Case-Specific'!A61</f>
        <v>HIPA-29</v>
      </c>
      <c r="B285" s="33" t="str">
        <f>VLOOKUP($A285,'Case-Specific'!$A$13:$E$85,2,0)&amp;""</f>
        <v>Do your data backup and retention policies and practices meet HIPAA requirements?</v>
      </c>
      <c r="C285" s="186" t="str">
        <f>VLOOKUP($A285,'Case-Specific'!$A$13:$E$85,3,0)&amp;""</f>
        <v/>
      </c>
      <c r="D285" s="63" t="str">
        <f>IF(LEFT(VLOOKUP($A285,'Case-Specific'!$A$13:$E$85,5,0),21)='Auto Responses'!$A$32,'Auto Responses'!$A$33,VLOOKUP($A285,'Case-Specific'!$A$13:$E$85,4,0))&amp;""</f>
        <v>This question does not apply.</v>
      </c>
      <c r="E285" s="192" t="str">
        <f>VLOOKUP($A285,'Case-Specific'!$A$13:$E$85,5,0)&amp;""</f>
        <v>Based on the response to REQU-05 on the "START HERE" tab, this question does not apply to this product or service.</v>
      </c>
      <c r="F285" s="198"/>
      <c r="G285" s="184" t="str">
        <f>VLOOKUP($A285,Questions!$A$2:$X$333,21,0)&amp;""</f>
        <v>Yes</v>
      </c>
      <c r="H285" s="185"/>
      <c r="I285" s="186" t="str">
        <f>VLOOKUP($A285,Questions!$A$2:$X$333,23,0)&amp;""</f>
        <v>Minor Importance</v>
      </c>
      <c r="J285" s="185"/>
      <c r="K285" s="187" t="b">
        <v>0</v>
      </c>
      <c r="L285" s="1"/>
    </row>
    <row r="286" spans="1:12" s="1" customFormat="1" ht="17.05" x14ac:dyDescent="0.2">
      <c r="A286" s="28" t="str">
        <f>VLOOKUP(LEFT($A287,4),'Auto Responses'!$N$4:$O$38,2,0)&amp;""</f>
        <v xml:space="preserve"> Payment Card Industry Data Security Standard (PCI DSS)</v>
      </c>
      <c r="B286" s="38"/>
      <c r="C286" s="39"/>
      <c r="D286" s="39"/>
      <c r="E286" s="191"/>
      <c r="F286" s="179" t="s">
        <v>627</v>
      </c>
      <c r="G286" s="188" t="s">
        <v>622</v>
      </c>
      <c r="H286" s="188" t="s">
        <v>623</v>
      </c>
      <c r="I286" s="188" t="s">
        <v>624</v>
      </c>
      <c r="J286" s="188" t="s">
        <v>625</v>
      </c>
      <c r="K286" s="188" t="s">
        <v>626</v>
      </c>
    </row>
    <row r="287" spans="1:12" s="177" customFormat="1" ht="90.35" x14ac:dyDescent="0.25">
      <c r="A287" s="32" t="str">
        <f>'Case-Specific'!A63</f>
        <v>PCID-01</v>
      </c>
      <c r="B287" s="33" t="str">
        <f>VLOOKUP($A287,'Case-Specific'!$A$13:$E$85,2,0)&amp;""</f>
        <v>Do you have a current, executed within the past year, Attestation of Compliance (AoC) or Report on Compliance (RoC)?*</v>
      </c>
      <c r="C287" s="186" t="str">
        <f>VLOOKUP($A287,'Case-Specific'!$A$13:$E$85,3,0)&amp;""</f>
        <v/>
      </c>
      <c r="D287" s="63" t="str">
        <f>IF(LEFT(VLOOKUP($A287,'Case-Specific'!$A$13:$E$85,5,0),21)='Auto Responses'!$A$32,'Auto Responses'!$A$33,VLOOKUP($A287,'Case-Specific'!$A$13:$E$85,4,0))&amp;""</f>
        <v>This question does not apply.</v>
      </c>
      <c r="E287" s="192" t="str">
        <f>VLOOKUP($A287,'Case-Specific'!$A$13:$E$85,5,0)&amp;""</f>
        <v>Based on the response to REQU-06 on the "START HERE" tab, this question does not apply to this product or service.</v>
      </c>
      <c r="F287" s="198"/>
      <c r="G287" s="184" t="str">
        <f>VLOOKUP($A287,Questions!$A$2:$X$333,21,0)&amp;""</f>
        <v>Yes</v>
      </c>
      <c r="H287" s="185"/>
      <c r="I287" s="186" t="str">
        <f>VLOOKUP($A287,Questions!$A$2:$X$333,23,0)&amp;""</f>
        <v>Critical Importance</v>
      </c>
      <c r="J287" s="185"/>
      <c r="K287" s="187" t="b">
        <v>0</v>
      </c>
      <c r="L287" s="1"/>
    </row>
    <row r="288" spans="1:12" s="177" customFormat="1" ht="90.35" x14ac:dyDescent="0.25">
      <c r="A288" s="32" t="str">
        <f>'Case-Specific'!A64</f>
        <v>PCID-02</v>
      </c>
      <c r="B288" s="33" t="str">
        <f>VLOOKUP($A288,'Case-Specific'!$A$13:$E$85,2,0)&amp;""</f>
        <v>Is the application listed as an approved Payment Application Data Security Standard (PA-DSS) application?*</v>
      </c>
      <c r="C288" s="186" t="str">
        <f>VLOOKUP($A288,'Case-Specific'!$A$13:$E$85,3,0)&amp;""</f>
        <v/>
      </c>
      <c r="D288" s="63" t="str">
        <f>IF(LEFT(VLOOKUP($A288,'Case-Specific'!$A$13:$E$85,5,0),21)='Auto Responses'!$A$32,'Auto Responses'!$A$33,VLOOKUP($A288,'Case-Specific'!$A$13:$E$85,4,0))&amp;""</f>
        <v>This question does not apply.</v>
      </c>
      <c r="E288" s="192" t="str">
        <f>VLOOKUP($A288,'Case-Specific'!$A$13:$E$85,5,0)&amp;""</f>
        <v>Based on the response to REQU-06 on the "START HERE" tab, this question does not apply to this product or service.</v>
      </c>
      <c r="F288" s="198"/>
      <c r="G288" s="184" t="str">
        <f>VLOOKUP($A288,Questions!$A$2:$X$333,21,0)&amp;""</f>
        <v>No</v>
      </c>
      <c r="H288" s="185"/>
      <c r="I288" s="186" t="str">
        <f>VLOOKUP($A288,Questions!$A$2:$X$333,23,0)&amp;""</f>
        <v>Critical Importance</v>
      </c>
      <c r="J288" s="185"/>
      <c r="K288" s="187" t="b">
        <v>0</v>
      </c>
      <c r="L288" s="1"/>
    </row>
    <row r="289" spans="1:12" s="177" customFormat="1" ht="90.35" x14ac:dyDescent="0.25">
      <c r="A289" s="32" t="str">
        <f>'Case-Specific'!A65</f>
        <v>PCID-03</v>
      </c>
      <c r="B289" s="33" t="str">
        <f>VLOOKUP($A289,'Case-Specific'!$A$13:$E$85,2,0)&amp;""</f>
        <v>Does the system or solutions use a third party to collect, store, process, or transmit cardholder (payment/credit/debt card) data?*</v>
      </c>
      <c r="C289" s="186" t="str">
        <f>VLOOKUP($A289,'Case-Specific'!$A$13:$E$85,3,0)&amp;""</f>
        <v/>
      </c>
      <c r="D289" s="63" t="str">
        <f>IF(LEFT(VLOOKUP($A289,'Case-Specific'!$A$13:$E$85,5,0),21)='Auto Responses'!$A$32,'Auto Responses'!$A$33,VLOOKUP($A289,'Case-Specific'!$A$13:$E$85,4,0))&amp;""</f>
        <v>This question does not apply.</v>
      </c>
      <c r="E289" s="192" t="str">
        <f>VLOOKUP($A289,'Case-Specific'!$A$13:$E$85,5,0)&amp;""</f>
        <v>Based on the response to REQU-06 on the "START HERE" tab, this question does not apply to this product or service.</v>
      </c>
      <c r="F289" s="198"/>
      <c r="G289" s="184" t="str">
        <f>VLOOKUP($A289,Questions!$A$2:$X$333,21,0)&amp;""</f>
        <v>No</v>
      </c>
      <c r="H289" s="185"/>
      <c r="I289" s="186" t="str">
        <f>VLOOKUP($A289,Questions!$A$2:$X$333,23,0)&amp;""</f>
        <v>Critical Importance</v>
      </c>
      <c r="J289" s="185"/>
      <c r="K289" s="187" t="b">
        <v>0</v>
      </c>
      <c r="L289" s="1"/>
    </row>
    <row r="290" spans="1:12" s="177" customFormat="1" ht="90.35" x14ac:dyDescent="0.25">
      <c r="A290" s="32" t="str">
        <f>'Case-Specific'!A66</f>
        <v>PCID-04</v>
      </c>
      <c r="B290" s="33" t="str">
        <f>VLOOKUP($A290,'Case-Specific'!$A$13:$E$85,2,0)&amp;""</f>
        <v>Do your systems or solutions store, process, or transmit cardholder (payment/credit/debt card) data?</v>
      </c>
      <c r="C290" s="186" t="str">
        <f>VLOOKUP($A290,'Case-Specific'!$A$13:$E$85,3,0)&amp;""</f>
        <v/>
      </c>
      <c r="D290" s="63" t="str">
        <f>IF(LEFT(VLOOKUP($A290,'Case-Specific'!$A$13:$E$85,5,0),21)='Auto Responses'!$A$32,'Auto Responses'!$A$33,VLOOKUP($A290,'Case-Specific'!$A$13:$E$85,4,0))&amp;""</f>
        <v>This question does not apply.</v>
      </c>
      <c r="E290" s="192" t="str">
        <f>VLOOKUP($A290,'Case-Specific'!$A$13:$E$85,5,0)&amp;""</f>
        <v>Based on the response to REQU-06 on the "START HERE" tab, this question does not apply to this product or service.</v>
      </c>
      <c r="F290" s="198"/>
      <c r="G290" s="184" t="str">
        <f>VLOOKUP($A290,Questions!$A$2:$X$333,21,0)&amp;""</f>
        <v>Yes</v>
      </c>
      <c r="H290" s="185"/>
      <c r="I290" s="186" t="str">
        <f>VLOOKUP($A290,Questions!$A$2:$X$333,23,0)&amp;""</f>
        <v>Standard Importance</v>
      </c>
      <c r="J290" s="185"/>
      <c r="K290" s="187" t="b">
        <v>0</v>
      </c>
      <c r="L290" s="1"/>
    </row>
    <row r="291" spans="1:12" s="177" customFormat="1" ht="90.35" x14ac:dyDescent="0.25">
      <c r="A291" s="32" t="str">
        <f>'Case-Specific'!A67</f>
        <v>PCID-05</v>
      </c>
      <c r="B291" s="33" t="str">
        <f>VLOOKUP($A291,'Case-Specific'!$A$13:$E$85,2,0)&amp;""</f>
        <v>Are you compliant with the Payment Card Industry Data Security Standard (PCI DSS)?</v>
      </c>
      <c r="C291" s="186" t="str">
        <f>VLOOKUP($A291,'Case-Specific'!$A$13:$E$85,3,0)&amp;""</f>
        <v/>
      </c>
      <c r="D291" s="63" t="str">
        <f>IF(LEFT(VLOOKUP($A291,'Case-Specific'!$A$13:$E$85,5,0),21)='Auto Responses'!$A$32,'Auto Responses'!$A$33,VLOOKUP($A291,'Case-Specific'!$A$13:$E$85,4,0))&amp;""</f>
        <v>This question does not apply.</v>
      </c>
      <c r="E291" s="192" t="str">
        <f>VLOOKUP($A291,'Case-Specific'!$A$13:$E$85,5,0)&amp;""</f>
        <v>Based on the response to REQU-06 on the "START HERE" tab, this question does not apply to this product or service.</v>
      </c>
      <c r="F291" s="198"/>
      <c r="G291" s="184" t="str">
        <f>VLOOKUP($A291,Questions!$A$2:$X$333,21,0)&amp;""</f>
        <v>Yes</v>
      </c>
      <c r="H291" s="185"/>
      <c r="I291" s="186" t="str">
        <f>VLOOKUP($A291,Questions!$A$2:$X$333,23,0)&amp;""</f>
        <v>Standard Importance</v>
      </c>
      <c r="J291" s="185"/>
      <c r="K291" s="187" t="b">
        <v>0</v>
      </c>
      <c r="L291" s="1"/>
    </row>
    <row r="292" spans="1:12" s="177" customFormat="1" ht="90.35" x14ac:dyDescent="0.25">
      <c r="A292" s="32" t="str">
        <f>'Case-Specific'!A68</f>
        <v>PCID-06</v>
      </c>
      <c r="B292" s="33" t="str">
        <f>VLOOKUP($A292,'Case-Specific'!$A$13:$E$85,2,0)&amp;""</f>
        <v>Are you classified as a service provider?</v>
      </c>
      <c r="C292" s="186" t="str">
        <f>VLOOKUP($A292,'Case-Specific'!$A$13:$E$85,3,0)&amp;""</f>
        <v/>
      </c>
      <c r="D292" s="63" t="str">
        <f>IF(LEFT(VLOOKUP($A292,'Case-Specific'!$A$13:$E$85,5,0),21)='Auto Responses'!$A$32,'Auto Responses'!$A$33,VLOOKUP($A292,'Case-Specific'!$A$13:$E$85,4,0))&amp;""</f>
        <v>This question does not apply.</v>
      </c>
      <c r="E292" s="192" t="str">
        <f>VLOOKUP($A292,'Case-Specific'!$A$13:$E$85,5,0)&amp;""</f>
        <v>Based on the response to REQU-06 on the "START HERE" tab, this question does not apply to this product or service.</v>
      </c>
      <c r="F292" s="198"/>
      <c r="G292" s="184" t="str">
        <f>VLOOKUP($A292,Questions!$A$2:$X$333,21,0)&amp;""</f>
        <v>Yes</v>
      </c>
      <c r="H292" s="185"/>
      <c r="I292" s="186" t="str">
        <f>VLOOKUP($A292,Questions!$A$2:$X$333,23,0)&amp;""</f>
        <v>Standard Importance</v>
      </c>
      <c r="J292" s="185"/>
      <c r="K292" s="187" t="b">
        <v>0</v>
      </c>
      <c r="L292" s="1"/>
    </row>
    <row r="293" spans="1:12" s="177" customFormat="1" ht="90.35" x14ac:dyDescent="0.25">
      <c r="A293" s="32" t="str">
        <f>'Case-Specific'!A69</f>
        <v>PCID-07</v>
      </c>
      <c r="B293" s="33" t="str">
        <f>VLOOKUP($A293,'Case-Specific'!$A$13:$E$85,2,0)&amp;""</f>
        <v>Are you on the list of Visa approved service providers?</v>
      </c>
      <c r="C293" s="186" t="str">
        <f>VLOOKUP($A293,'Case-Specific'!$A$13:$E$85,3,0)&amp;""</f>
        <v/>
      </c>
      <c r="D293" s="63" t="str">
        <f>IF(LEFT(VLOOKUP($A293,'Case-Specific'!$A$13:$E$85,5,0),21)='Auto Responses'!$A$32,'Auto Responses'!$A$33,VLOOKUP($A293,'Case-Specific'!$A$13:$E$85,4,0))&amp;""</f>
        <v>This question does not apply.</v>
      </c>
      <c r="E293" s="192" t="str">
        <f>VLOOKUP($A293,'Case-Specific'!$A$13:$E$85,5,0)&amp;""</f>
        <v>Based on the response to REQU-06 on the "START HERE" tab, this question does not apply to this product or service.</v>
      </c>
      <c r="F293" s="198"/>
      <c r="G293" s="184" t="str">
        <f>VLOOKUP($A293,Questions!$A$2:$X$333,21,0)&amp;""</f>
        <v>Yes</v>
      </c>
      <c r="H293" s="185"/>
      <c r="I293" s="186" t="str">
        <f>VLOOKUP($A293,Questions!$A$2:$X$333,23,0)&amp;""</f>
        <v>Standard Importance</v>
      </c>
      <c r="J293" s="185"/>
      <c r="K293" s="187" t="b">
        <v>0</v>
      </c>
      <c r="L293" s="1"/>
    </row>
    <row r="294" spans="1:12" s="177" customFormat="1" ht="90.35" x14ac:dyDescent="0.25">
      <c r="A294" s="32" t="str">
        <f>'Case-Specific'!A70</f>
        <v>PCID-08</v>
      </c>
      <c r="B294" s="33" t="str">
        <f>VLOOKUP($A294,'Case-Specific'!$A$13:$E$85,2,0)&amp;""</f>
        <v>Are you classified as a merchant? If so, what level (1, 2, 3, 4)?</v>
      </c>
      <c r="C294" s="186" t="str">
        <f>VLOOKUP($A294,'Case-Specific'!$A$13:$E$85,3,0)&amp;""</f>
        <v/>
      </c>
      <c r="D294" s="63" t="str">
        <f>IF(LEFT(VLOOKUP($A294,'Case-Specific'!$A$13:$E$85,5,0),21)='Auto Responses'!$A$32,'Auto Responses'!$A$33,VLOOKUP($A294,'Case-Specific'!$A$13:$E$85,4,0))&amp;""</f>
        <v>This question does not apply.</v>
      </c>
      <c r="E294" s="192" t="str">
        <f>VLOOKUP($A294,'Case-Specific'!$A$13:$E$85,5,0)&amp;""</f>
        <v>Based on the response to REQU-06 on the "START HERE" tab, this question does not apply to this product or service.</v>
      </c>
      <c r="F294" s="198"/>
      <c r="G294" s="184" t="str">
        <f>VLOOKUP($A294,Questions!$A$2:$X$333,21,0)&amp;""</f>
        <v>Yes</v>
      </c>
      <c r="H294" s="185"/>
      <c r="I294" s="186" t="str">
        <f>VLOOKUP($A294,Questions!$A$2:$X$333,23,0)&amp;""</f>
        <v>Standard Importance</v>
      </c>
      <c r="J294" s="185"/>
      <c r="K294" s="187" t="b">
        <v>0</v>
      </c>
      <c r="L294" s="1"/>
    </row>
    <row r="295" spans="1:12" s="177" customFormat="1" ht="90.35" x14ac:dyDescent="0.25">
      <c r="A295" s="32" t="str">
        <f>'Case-Specific'!A71</f>
        <v>PCID-09</v>
      </c>
      <c r="B295" s="33" t="str">
        <f>VLOOKUP($A295,'Case-Specific'!$A$13:$E$85,2,0)&amp;""</f>
        <v>Describe the architecture employed by the system to verify and authorize credit card transactions.</v>
      </c>
      <c r="C295" s="190" t="str">
        <f>VLOOKUP($A295,'Case-Specific'!$A$13:$E$85,3,0)&amp;""</f>
        <v/>
      </c>
      <c r="D295" s="201" t="str">
        <f>IF(LEFT(VLOOKUP($A295,'Case-Specific'!$A$13:$E$85,5,0),21)='Auto Responses'!$A$32,'Auto Responses'!$A$33,VLOOKUP($A295,'Case-Specific'!$A$13:$E$85,4,0))&amp;""</f>
        <v>This question does not apply.</v>
      </c>
      <c r="E295" s="192" t="str">
        <f>VLOOKUP($A295,'Case-Specific'!$A$13:$E$85,5,0)&amp;""</f>
        <v>Based on the response to REQU-06 on the "START HERE" tab, this question does not apply to this product or service.</v>
      </c>
      <c r="F295" s="198"/>
      <c r="G295" s="184" t="str">
        <f>VLOOKUP($A295,Questions!$A$2:$X$333,21,0)&amp;""</f>
        <v>Not scored</v>
      </c>
      <c r="H295" s="185"/>
      <c r="I295" s="186" t="str">
        <f>VLOOKUP($A295,Questions!$A$2:$X$333,23,0)&amp;""</f>
        <v/>
      </c>
      <c r="J295" s="185"/>
      <c r="K295" s="187" t="b">
        <v>0</v>
      </c>
      <c r="L295" s="1"/>
    </row>
    <row r="296" spans="1:12" s="177" customFormat="1" ht="90.35" x14ac:dyDescent="0.25">
      <c r="A296" s="32" t="str">
        <f>'Case-Specific'!A72</f>
        <v>PCID-10</v>
      </c>
      <c r="B296" s="33" t="str">
        <f>VLOOKUP($A296,'Case-Specific'!$A$13:$E$85,2,0)&amp;""</f>
        <v>What payment processors/gateways does the system support?</v>
      </c>
      <c r="C296" s="186" t="str">
        <f>VLOOKUP($A296,'Case-Specific'!$A$13:$E$85,3,0)&amp;""</f>
        <v/>
      </c>
      <c r="D296" s="63" t="str">
        <f>IF(LEFT(VLOOKUP($A296,'Case-Specific'!$A$13:$E$85,5,0),21)='Auto Responses'!$A$32,'Auto Responses'!$A$33,VLOOKUP($A296,'Case-Specific'!$A$13:$E$85,4,0))&amp;""</f>
        <v>This question does not apply.</v>
      </c>
      <c r="E296" s="192" t="str">
        <f>VLOOKUP($A296,'Case-Specific'!$A$13:$E$85,5,0)&amp;""</f>
        <v>Based on the response to REQU-06 on the "START HERE" tab, this question does not apply to this product or service.</v>
      </c>
      <c r="F296" s="198"/>
      <c r="G296" s="184" t="str">
        <f>VLOOKUP($A296,Questions!$A$2:$X$333,21,0)&amp;""</f>
        <v>Not scored</v>
      </c>
      <c r="H296" s="185"/>
      <c r="I296" s="186" t="str">
        <f>VLOOKUP($A296,Questions!$A$2:$X$333,23,0)&amp;""</f>
        <v/>
      </c>
      <c r="J296" s="185"/>
      <c r="K296" s="187" t="b">
        <v>0</v>
      </c>
      <c r="L296" s="1"/>
    </row>
    <row r="297" spans="1:12" s="177" customFormat="1" ht="90.35" x14ac:dyDescent="0.25">
      <c r="A297" s="32" t="str">
        <f>'Case-Specific'!A73</f>
        <v>PCID-11</v>
      </c>
      <c r="B297" s="33" t="str">
        <f>VLOOKUP($A297,'Case-Specific'!$A$13:$E$85,2,0)&amp;""</f>
        <v>Can the application be installed in a PCI DSS–compliant manner?</v>
      </c>
      <c r="C297" s="186" t="str">
        <f>VLOOKUP($A297,'Case-Specific'!$A$13:$E$85,3,0)&amp;""</f>
        <v/>
      </c>
      <c r="D297" s="63" t="str">
        <f>IF(LEFT(VLOOKUP($A297,'Case-Specific'!$A$13:$E$85,5,0),21)='Auto Responses'!$A$32,'Auto Responses'!$A$33,VLOOKUP($A297,'Case-Specific'!$A$13:$E$85,4,0))&amp;""</f>
        <v>This question does not apply.</v>
      </c>
      <c r="E297" s="192" t="str">
        <f>VLOOKUP($A297,'Case-Specific'!$A$13:$E$85,5,0)&amp;""</f>
        <v>Based on the response to REQU-06 on the "START HERE" tab, this question does not apply to this product or service.</v>
      </c>
      <c r="F297" s="198"/>
      <c r="G297" s="184" t="str">
        <f>VLOOKUP($A297,Questions!$A$2:$X$333,21,0)&amp;""</f>
        <v>Yes</v>
      </c>
      <c r="H297" s="185"/>
      <c r="I297" s="186" t="str">
        <f>VLOOKUP($A297,Questions!$A$2:$X$333,23,0)&amp;""</f>
        <v>Minor Importance</v>
      </c>
      <c r="J297" s="185"/>
      <c r="K297" s="187" t="b">
        <v>0</v>
      </c>
      <c r="L297" s="1"/>
    </row>
    <row r="298" spans="1:12" s="177" customFormat="1" ht="90.35" x14ac:dyDescent="0.25">
      <c r="A298" s="32" t="str">
        <f>'Case-Specific'!A74</f>
        <v>PCID-12</v>
      </c>
      <c r="B298" s="33" t="str">
        <f>VLOOKUP($A298,'Case-Specific'!$A$13:$E$85,2,0)&amp;""</f>
        <v>Include documentation describing the system's abilities to comply with the PCI DSS and any features or capabilities of the system that must be added or changed in order to operate in compliance with the standards.</v>
      </c>
      <c r="C298" s="190" t="str">
        <f>VLOOKUP($A298,'Case-Specific'!$A$13:$E$85,3,0)&amp;""</f>
        <v/>
      </c>
      <c r="D298" s="201" t="str">
        <f>IF(LEFT(VLOOKUP($A298,'Case-Specific'!$A$13:$E$85,5,0),21)='Auto Responses'!$A$32,'Auto Responses'!$A$33,VLOOKUP($A298,'Case-Specific'!$A$13:$E$85,4,0))&amp;""</f>
        <v>This question does not apply.</v>
      </c>
      <c r="E298" s="192" t="str">
        <f>VLOOKUP($A298,'Case-Specific'!$A$13:$E$85,5,0)&amp;""</f>
        <v>Based on the response to REQU-06 on the "START HERE" tab, this question does not apply to this product or service.</v>
      </c>
      <c r="F298" s="198"/>
      <c r="G298" s="184" t="str">
        <f>VLOOKUP($A298,Questions!$A$2:$X$333,21,0)&amp;""</f>
        <v>Not scored</v>
      </c>
      <c r="H298" s="185"/>
      <c r="I298" s="186" t="str">
        <f>VLOOKUP($A298,Questions!$A$2:$X$333,23,0)&amp;""</f>
        <v/>
      </c>
      <c r="J298" s="185"/>
      <c r="K298" s="187" t="b">
        <v>0</v>
      </c>
      <c r="L298" s="1"/>
    </row>
    <row r="299" spans="1:12" s="1" customFormat="1" ht="17.05" x14ac:dyDescent="0.2">
      <c r="A299" s="28" t="str">
        <f>VLOOKUP(LEFT($A300,4),'Auto Responses'!$N$4:$O$38,2,0)&amp;""</f>
        <v xml:space="preserve"> On-Premises Data Solutions</v>
      </c>
      <c r="B299" s="38"/>
      <c r="C299" s="39"/>
      <c r="D299" s="39"/>
      <c r="E299" s="191"/>
      <c r="F299" s="179" t="s">
        <v>627</v>
      </c>
      <c r="G299" s="188" t="s">
        <v>622</v>
      </c>
      <c r="H299" s="188" t="s">
        <v>623</v>
      </c>
      <c r="I299" s="188" t="s">
        <v>624</v>
      </c>
      <c r="J299" s="188" t="s">
        <v>625</v>
      </c>
      <c r="K299" s="188" t="s">
        <v>626</v>
      </c>
    </row>
    <row r="300" spans="1:12" s="177" customFormat="1" ht="90.35" x14ac:dyDescent="0.25">
      <c r="A300" s="32" t="str">
        <f>'Case-Specific'!A76</f>
        <v>OPEM-01</v>
      </c>
      <c r="B300" s="33" t="str">
        <f>VLOOKUP($A300,'Case-Specific'!$A$13:$E$85,2,0)&amp;""</f>
        <v>Do you support role-based access control (RBAC) for system administrators?</v>
      </c>
      <c r="C300" s="186" t="str">
        <f>VLOOKUP($A300,'Case-Specific'!$A$13:$E$85,3,0)&amp;""</f>
        <v/>
      </c>
      <c r="D300" s="63" t="str">
        <f>IF(LEFT(VLOOKUP($A300,'Case-Specific'!$A$13:$E$85,5,0),21)='Auto Responses'!$A$32,'Auto Responses'!$A$33,VLOOKUP($A300,'Case-Specific'!$A$13:$E$85,4,0))&amp;""</f>
        <v>This question does not apply.</v>
      </c>
      <c r="E300" s="192" t="str">
        <f>VLOOKUP($A300,'Case-Specific'!$A$13:$E$85,5,0)&amp;""</f>
        <v>Based on the response to REQU-07 on the "START HERE" tab, this question does not apply to this product or service.</v>
      </c>
      <c r="F300" s="198"/>
      <c r="G300" s="184" t="str">
        <f>VLOOKUP($A300,Questions!$A$2:$X$333,21,0)&amp;""</f>
        <v>Yes</v>
      </c>
      <c r="H300" s="185"/>
      <c r="I300" s="186" t="str">
        <f>VLOOKUP($A300,Questions!$A$2:$X$333,23,0)&amp;""</f>
        <v>Standard Importance</v>
      </c>
      <c r="J300" s="185"/>
      <c r="K300" s="187" t="b">
        <v>0</v>
      </c>
      <c r="L300" s="1"/>
    </row>
    <row r="301" spans="1:12" s="177" customFormat="1" ht="90.35" x14ac:dyDescent="0.25">
      <c r="A301" s="32" t="str">
        <f>'Case-Specific'!A77</f>
        <v>OPEM-02</v>
      </c>
      <c r="B301" s="33" t="str">
        <f>VLOOKUP($A301,'Case-Specific'!$A$13:$E$85,2,0)&amp;""</f>
        <v>Can your employees access customer systems remotely?</v>
      </c>
      <c r="C301" s="186" t="str">
        <f>VLOOKUP($A301,'Case-Specific'!$A$13:$E$85,3,0)&amp;""</f>
        <v/>
      </c>
      <c r="D301" s="63" t="str">
        <f>IF(LEFT(VLOOKUP($A301,'Case-Specific'!$A$13:$E$85,5,0),21)='Auto Responses'!$A$32,'Auto Responses'!$A$33,VLOOKUP($A301,'Case-Specific'!$A$13:$E$85,4,0))&amp;""</f>
        <v>This question does not apply.</v>
      </c>
      <c r="E301" s="192" t="str">
        <f>VLOOKUP($A301,'Case-Specific'!$A$13:$E$85,5,0)&amp;""</f>
        <v>Based on the response to REQU-07 on the "START HERE" tab, this question does not apply to this product or service.</v>
      </c>
      <c r="F301" s="198"/>
      <c r="G301" s="184" t="str">
        <f>VLOOKUP($A301,Questions!$A$2:$X$333,21,0)&amp;""</f>
        <v>No</v>
      </c>
      <c r="H301" s="185"/>
      <c r="I301" s="186" t="str">
        <f>VLOOKUP($A301,Questions!$A$2:$X$333,23,0)&amp;""</f>
        <v>Standard Importance</v>
      </c>
      <c r="J301" s="185"/>
      <c r="K301" s="187" t="b">
        <v>0</v>
      </c>
      <c r="L301" s="1"/>
    </row>
    <row r="302" spans="1:12" s="177" customFormat="1" ht="90.35" x14ac:dyDescent="0.25">
      <c r="A302" s="32" t="str">
        <f>'Case-Specific'!A78</f>
        <v>OPEM-03</v>
      </c>
      <c r="B302" s="33" t="str">
        <f>VLOOKUP($A302,'Case-Specific'!$A$13:$E$85,2,0)&amp;""</f>
        <v>Can you provide overall system and/or application architecture diagrams including a full description of the data communications architecture for all components of the system?</v>
      </c>
      <c r="C302" s="186" t="str">
        <f>VLOOKUP($A302,'Case-Specific'!$A$13:$E$85,3,0)&amp;""</f>
        <v/>
      </c>
      <c r="D302" s="63" t="str">
        <f>IF(LEFT(VLOOKUP($A302,'Case-Specific'!$A$13:$E$85,5,0),21)='Auto Responses'!$A$32,'Auto Responses'!$A$33,VLOOKUP($A302,'Case-Specific'!$A$13:$E$85,4,0))&amp;""</f>
        <v>This question does not apply.</v>
      </c>
      <c r="E302" s="192" t="str">
        <f>VLOOKUP($A302,'Case-Specific'!$A$13:$E$85,5,0)&amp;""</f>
        <v>Based on the response to REQU-07 on the "START HERE" tab, this question does not apply to this product or service.</v>
      </c>
      <c r="F302" s="198"/>
      <c r="G302" s="184" t="str">
        <f>VLOOKUP($A302,Questions!$A$2:$X$333,21,0)&amp;""</f>
        <v>Yes</v>
      </c>
      <c r="H302" s="185"/>
      <c r="I302" s="186" t="str">
        <f>VLOOKUP($A302,Questions!$A$2:$X$333,23,0)&amp;""</f>
        <v>Standard Importance</v>
      </c>
      <c r="J302" s="185"/>
      <c r="K302" s="187" t="b">
        <v>0</v>
      </c>
      <c r="L302" s="1"/>
    </row>
    <row r="303" spans="1:12" s="177" customFormat="1" ht="90.35" x14ac:dyDescent="0.25">
      <c r="A303" s="32" t="str">
        <f>'Case-Specific'!A79</f>
        <v>OPEM-04</v>
      </c>
      <c r="B303" s="33" t="str">
        <f>VLOOKUP($A303,'Case-Specific'!$A$13:$E$85,2,0)&amp;""</f>
        <v>Do you require remote management of the system?</v>
      </c>
      <c r="C303" s="186" t="str">
        <f>VLOOKUP($A303,'Case-Specific'!$A$13:$E$85,3,0)&amp;""</f>
        <v/>
      </c>
      <c r="D303" s="63" t="str">
        <f>IF(LEFT(VLOOKUP($A303,'Case-Specific'!$A$13:$E$85,5,0),21)='Auto Responses'!$A$32,'Auto Responses'!$A$33,VLOOKUP($A303,'Case-Specific'!$A$13:$E$85,4,0))&amp;""</f>
        <v>This question does not apply.</v>
      </c>
      <c r="E303" s="192" t="str">
        <f>VLOOKUP($A303,'Case-Specific'!$A$13:$E$85,5,0)&amp;""</f>
        <v>Based on the response to REQU-07 on the "START HERE" tab, this question does not apply to this product or service.</v>
      </c>
      <c r="F303" s="198"/>
      <c r="G303" s="184" t="str">
        <f>VLOOKUP($A303,Questions!$A$2:$X$333,21,0)&amp;""</f>
        <v>No</v>
      </c>
      <c r="H303" s="185"/>
      <c r="I303" s="186" t="str">
        <f>VLOOKUP($A303,Questions!$A$2:$X$333,23,0)&amp;""</f>
        <v>Standard Importance</v>
      </c>
      <c r="J303" s="185"/>
      <c r="K303" s="187" t="b">
        <v>0</v>
      </c>
      <c r="L303" s="1"/>
    </row>
    <row r="304" spans="1:12" s="177" customFormat="1" ht="90.35" x14ac:dyDescent="0.25">
      <c r="A304" s="32" t="str">
        <f>'Case-Specific'!A80</f>
        <v>OPEM-05</v>
      </c>
      <c r="B304" s="33" t="str">
        <f>VLOOKUP($A304,'Case-Specific'!$A$13:$E$85,2,0)&amp;""</f>
        <v>If you answered "yes" to OPEM-04, are your remote actions and changes logged or otherwise visible to the campus?</v>
      </c>
      <c r="C304" s="186" t="str">
        <f>VLOOKUP($A304,'Case-Specific'!$A$13:$E$85,3,0)&amp;""</f>
        <v/>
      </c>
      <c r="D304" s="63" t="str">
        <f>IF(LEFT(VLOOKUP($A304,'Case-Specific'!$A$13:$E$85,5,0),21)='Auto Responses'!$A$32,'Auto Responses'!$A$33,VLOOKUP($A304,'Case-Specific'!$A$13:$E$85,4,0))&amp;""</f>
        <v>This question does not apply.</v>
      </c>
      <c r="E304" s="192" t="str">
        <f>VLOOKUP($A304,'Case-Specific'!$A$13:$E$85,5,0)&amp;""</f>
        <v>Based on the response to REQU-07 on the "START HERE" tab, this question does not apply to this product or service.</v>
      </c>
      <c r="F304" s="198"/>
      <c r="G304" s="184" t="str">
        <f>VLOOKUP($A304,Questions!$A$2:$X$333,21,0)&amp;""</f>
        <v>Yes</v>
      </c>
      <c r="H304" s="185"/>
      <c r="I304" s="186" t="str">
        <f>VLOOKUP($A304,Questions!$A$2:$X$333,23,0)&amp;""</f>
        <v>Standard Importance</v>
      </c>
      <c r="J304" s="185"/>
      <c r="K304" s="187" t="b">
        <v>0</v>
      </c>
      <c r="L304" s="1"/>
    </row>
    <row r="305" spans="1:12" s="177" customFormat="1" ht="90.35" x14ac:dyDescent="0.25">
      <c r="A305" s="32" t="str">
        <f>'Case-Specific'!A81</f>
        <v>OPEM-06</v>
      </c>
      <c r="B305" s="33" t="str">
        <f>VLOOKUP($A305,'Case-Specific'!$A$13:$E$85,2,0)&amp;""</f>
        <v>If you maintain remote access to the system, will you handle data in a FERPA-compliant manner?</v>
      </c>
      <c r="C305" s="186" t="str">
        <f>VLOOKUP($A305,'Case-Specific'!$A$13:$E$85,3,0)&amp;""</f>
        <v/>
      </c>
      <c r="D305" s="63" t="str">
        <f>IF(LEFT(VLOOKUP($A305,'Case-Specific'!$A$13:$E$85,5,0),21)='Auto Responses'!$A$32,'Auto Responses'!$A$33,VLOOKUP($A305,'Case-Specific'!$A$13:$E$85,4,0))&amp;""</f>
        <v>This question does not apply.</v>
      </c>
      <c r="E305" s="192" t="str">
        <f>VLOOKUP($A305,'Case-Specific'!$A$13:$E$85,5,0)&amp;""</f>
        <v>Based on the response to REQU-07 on the "START HERE" tab, this question does not apply to this product or service.</v>
      </c>
      <c r="F305" s="198"/>
      <c r="G305" s="184" t="str">
        <f>VLOOKUP($A305,Questions!$A$2:$X$333,21,0)&amp;""</f>
        <v>Yes</v>
      </c>
      <c r="H305" s="185"/>
      <c r="I305" s="186" t="str">
        <f>VLOOKUP($A305,Questions!$A$2:$X$333,23,0)&amp;""</f>
        <v>Standard Importance</v>
      </c>
      <c r="J305" s="185"/>
      <c r="K305" s="187" t="b">
        <v>0</v>
      </c>
      <c r="L305" s="1"/>
    </row>
    <row r="306" spans="1:12" s="177" customFormat="1" ht="90.35" x14ac:dyDescent="0.25">
      <c r="A306" s="32" t="str">
        <f>'Case-Specific'!A82</f>
        <v>OPEM-07</v>
      </c>
      <c r="B306" s="33" t="str">
        <f>VLOOKUP($A306,'Case-Specific'!$A$13:$E$85,2,0)&amp;""</f>
        <v>Do you support campus status monitoring through SNMPv3 or other means?</v>
      </c>
      <c r="C306" s="186" t="str">
        <f>VLOOKUP($A306,'Case-Specific'!$A$13:$E$85,3,0)&amp;""</f>
        <v/>
      </c>
      <c r="D306" s="63" t="str">
        <f>IF(LEFT(VLOOKUP($A306,'Case-Specific'!$A$13:$E$85,5,0),21)='Auto Responses'!$A$32,'Auto Responses'!$A$33,VLOOKUP($A306,'Case-Specific'!$A$13:$E$85,4,0))&amp;""</f>
        <v>This question does not apply.</v>
      </c>
      <c r="E306" s="189" t="str">
        <f>VLOOKUP($A306,'Case-Specific'!$A$13:$E$85,5,0)&amp;""</f>
        <v>Based on the response to REQU-07 on the "START HERE" tab, this question does not apply to this product or service.</v>
      </c>
      <c r="F306" s="198"/>
      <c r="G306" s="184" t="str">
        <f>VLOOKUP($A306,Questions!$A$2:$X$333,21,0)&amp;""</f>
        <v>Yes</v>
      </c>
      <c r="H306" s="185"/>
      <c r="I306" s="186" t="str">
        <f>VLOOKUP($A306,Questions!$A$2:$X$333,23,0)&amp;""</f>
        <v>Standard Importance</v>
      </c>
      <c r="J306" s="185"/>
      <c r="K306" s="187" t="b">
        <v>0</v>
      </c>
      <c r="L306" s="1"/>
    </row>
    <row r="307" spans="1:12" s="177" customFormat="1" ht="90.35" x14ac:dyDescent="0.25">
      <c r="A307" s="32" t="str">
        <f>'Case-Specific'!A83</f>
        <v>OPEM-08</v>
      </c>
      <c r="B307" s="33" t="str">
        <f>VLOOKUP($A307,'Case-Specific'!$A$13:$E$85,2,0)&amp;""</f>
        <v>Describe or provide a reference to any other safeguards used to monitor for malicious activity.</v>
      </c>
      <c r="C307" s="190" t="str">
        <f>VLOOKUP($A307,'Case-Specific'!$A$13:$E$85,3,0)&amp;""</f>
        <v/>
      </c>
      <c r="D307" s="181" t="str">
        <f>IF(LEFT(VLOOKUP($A307,'Case-Specific'!$A$13:$E$85,5,0),21)='Auto Responses'!$A$32,'Auto Responses'!$A$33,VLOOKUP($A307,'Case-Specific'!$A$13:$E$85,4,0))&amp;""</f>
        <v>This question does not apply.</v>
      </c>
      <c r="E307" s="189" t="str">
        <f>VLOOKUP($A307,'Case-Specific'!$A$13:$E$85,5,0)&amp;""</f>
        <v>Based on the response to REQU-07 on the "START HERE" tab, this question does not apply to this product or service.</v>
      </c>
      <c r="F307" s="198"/>
      <c r="G307" s="184" t="str">
        <f>VLOOKUP($A307,Questions!$A$2:$X$333,21,0)&amp;""</f>
        <v>Not scored</v>
      </c>
      <c r="H307" s="185"/>
      <c r="I307" s="186" t="str">
        <f>VLOOKUP($A307,Questions!$A$2:$X$333,23,0)&amp;""</f>
        <v/>
      </c>
      <c r="J307" s="185"/>
      <c r="K307" s="187" t="b">
        <v>0</v>
      </c>
      <c r="L307" s="1"/>
    </row>
    <row r="308" spans="1:12" s="177" customFormat="1" ht="90.35" x14ac:dyDescent="0.25">
      <c r="A308" s="32" t="str">
        <f>'Case-Specific'!A84</f>
        <v>OPEM-09</v>
      </c>
      <c r="B308" s="33" t="str">
        <f>VLOOKUP($A308,'Case-Specific'!$A$13:$E$85,2,0)&amp;""</f>
        <v>Describe how long your organization has conducted business in this area.</v>
      </c>
      <c r="C308" s="190" t="str">
        <f>VLOOKUP($A308,'Case-Specific'!$A$13:$E$85,3,0)&amp;""</f>
        <v/>
      </c>
      <c r="D308" s="181" t="str">
        <f>IF(LEFT(VLOOKUP($A308,'Case-Specific'!$A$13:$E$85,5,0),21)='Auto Responses'!$A$32,'Auto Responses'!$A$33,VLOOKUP($A308,'Case-Specific'!$A$13:$E$85,4,0))&amp;""</f>
        <v>This question does not apply.</v>
      </c>
      <c r="E308" s="189" t="str">
        <f>VLOOKUP($A308,'Case-Specific'!$A$13:$E$85,5,0)&amp;""</f>
        <v>Based on the response to REQU-07 on the "START HERE" tab, this question does not apply to this product or service.</v>
      </c>
      <c r="F308" s="198"/>
      <c r="G308" s="184" t="str">
        <f>VLOOKUP($A308,Questions!$A$2:$X$333,21,0)&amp;""</f>
        <v>Not scored</v>
      </c>
      <c r="H308" s="185"/>
      <c r="I308" s="186" t="str">
        <f>VLOOKUP($A308,Questions!$A$2:$X$333,23,0)&amp;""</f>
        <v/>
      </c>
      <c r="J308" s="185"/>
      <c r="K308" s="187" t="b">
        <v>0</v>
      </c>
      <c r="L308" s="1"/>
    </row>
    <row r="309" spans="1:12" s="177" customFormat="1" ht="90.35" x14ac:dyDescent="0.25">
      <c r="A309" s="32" t="str">
        <f>'Case-Specific'!A85</f>
        <v>OPEM-10</v>
      </c>
      <c r="B309" s="33" t="str">
        <f>VLOOKUP($A309,'Case-Specific'!$A$13:$E$85,2,0)&amp;""</f>
        <v>Do you have existing higher education customers?</v>
      </c>
      <c r="C309" s="186" t="str">
        <f>VLOOKUP($A309,'Case-Specific'!$A$13:$E$85,3,0)&amp;""</f>
        <v/>
      </c>
      <c r="D309" s="63" t="str">
        <f>IF(LEFT(VLOOKUP($A309,'Case-Specific'!$A$13:$E$85,5,0),21)='Auto Responses'!$A$32,'Auto Responses'!$A$33,VLOOKUP($A309,'Case-Specific'!$A$13:$E$85,4,0))&amp;""</f>
        <v>This question does not apply.</v>
      </c>
      <c r="E309" s="189" t="str">
        <f>VLOOKUP($A309,'Case-Specific'!$A$13:$E$85,5,0)&amp;""</f>
        <v>Based on the response to REQU-07 on the "START HERE" tab, this question does not apply to this product or service.</v>
      </c>
      <c r="F309" s="198"/>
      <c r="G309" s="184" t="str">
        <f>VLOOKUP($A309,Questions!$A$2:$X$333,21,0)&amp;""</f>
        <v>Yes</v>
      </c>
      <c r="H309" s="185"/>
      <c r="I309" s="186" t="str">
        <f>VLOOKUP($A309,Questions!$A$2:$X$333,23,0)&amp;""</f>
        <v>Minor Importance</v>
      </c>
      <c r="J309" s="185"/>
      <c r="K309" s="199" t="b">
        <v>0</v>
      </c>
      <c r="L309" s="1"/>
    </row>
    <row r="310" spans="1:12" s="1" customFormat="1" ht="17.05" x14ac:dyDescent="0.2">
      <c r="A310" s="28" t="str">
        <f>VLOOKUP(LEFT($A311,4),'Auto Responses'!$N$4:$O$38,2,0)&amp;""</f>
        <v xml:space="preserve"> AI Qualifying Questions</v>
      </c>
      <c r="B310" s="38"/>
      <c r="C310" s="39"/>
      <c r="D310" s="39"/>
      <c r="E310" s="191"/>
      <c r="F310" s="179" t="s">
        <v>627</v>
      </c>
      <c r="G310" s="188" t="s">
        <v>622</v>
      </c>
      <c r="H310" s="188" t="s">
        <v>623</v>
      </c>
      <c r="I310" s="188" t="s">
        <v>624</v>
      </c>
      <c r="J310" s="188" t="s">
        <v>625</v>
      </c>
      <c r="K310" s="188" t="s">
        <v>626</v>
      </c>
    </row>
    <row r="311" spans="1:12" s="177" customFormat="1" ht="135.5" x14ac:dyDescent="0.25">
      <c r="A311" s="32" t="str">
        <f>AI!$A$20</f>
        <v>AIQU-01</v>
      </c>
      <c r="B311" s="33" t="str">
        <f>VLOOKUP($A311,AI!$A$13:$E$55,2,0)&amp;""</f>
        <v>Does your solution leverage machine learning (ML) or do you plan to do so in the next 12 months?</v>
      </c>
      <c r="C311" s="186" t="str">
        <f>VLOOKUP($A311,AI!$A$13:$E$55,3,0)&amp;""</f>
        <v>Yes</v>
      </c>
      <c r="D311" s="63" t="str">
        <f>IF(LEFT(VLOOKUP($A311,AI!$A$13:$E$55,5,0),21)='Auto Responses'!$A$32,'Auto Responses'!$A$33,VLOOKUP($A311,AI!$A$13:$E$55,4,0))&amp;""</f>
        <v>Used in AI-based proctoring and monitoring during assessments; roadmap includes AI‑assisted test content creation and applicant reference checking.</v>
      </c>
      <c r="E311" s="192" t="str">
        <f>VLOOKUP($A311,AI!$A$13:$E$55,5,0)&amp;""</f>
        <v>DO complete the Machine Learning section (AIML)</v>
      </c>
      <c r="F311" s="198"/>
      <c r="G311" s="184" t="str">
        <f>VLOOKUP($A311,Questions!$A$2:$X$333,21,0)&amp;""</f>
        <v>Not scored</v>
      </c>
      <c r="H311" s="185"/>
      <c r="I311" s="186" t="str">
        <f>VLOOKUP($A311,Questions!$A$2:$X$333,23,0)&amp;""</f>
        <v/>
      </c>
      <c r="J311" s="185"/>
      <c r="K311" s="187" t="b">
        <v>0</v>
      </c>
      <c r="L311" s="1"/>
    </row>
    <row r="312" spans="1:12" s="177" customFormat="1" ht="75.3" x14ac:dyDescent="0.25">
      <c r="A312" s="32" t="str">
        <f>AI!$A$21</f>
        <v>AIQU-02</v>
      </c>
      <c r="B312" s="33" t="str">
        <f>VLOOKUP($A312,AI!$A$13:$E$55,2,0)&amp;""</f>
        <v>Does your solution leverage a large language model (LLM) or do you plan to do so in the next 12 months?</v>
      </c>
      <c r="C312" s="186" t="str">
        <f>VLOOKUP($A312,AI!$A$13:$E$55,3,0)&amp;""</f>
        <v>No</v>
      </c>
      <c r="D312" s="63" t="str">
        <f>IF(LEFT(VLOOKUP($A312,AI!$A$13:$E$55,5,0),21)='Auto Responses'!$A$32,'Auto Responses'!$A$33,VLOOKUP($A312,AI!$A$13:$E$55,4,0))&amp;""</f>
        <v>AI is only used in the AI proctoring system; the default testing system does not use any AI.</v>
      </c>
      <c r="E312" s="192" t="str">
        <f>VLOOKUP($A312,AI!$A$13:$E$55,5,0)&amp;""</f>
        <v>DO NOT complete the Large Language Model section (AILM)</v>
      </c>
      <c r="F312" s="198"/>
      <c r="G312" s="184" t="str">
        <f>VLOOKUP($A312,Questions!$A$2:$X$333,21,0)&amp;""</f>
        <v>Not scored</v>
      </c>
      <c r="H312" s="185"/>
      <c r="I312" s="186" t="str">
        <f>VLOOKUP($A312,Questions!$A$2:$X$333,23,0)&amp;""</f>
        <v/>
      </c>
      <c r="J312" s="185"/>
      <c r="K312" s="187" t="b">
        <v>0</v>
      </c>
      <c r="L312" s="1"/>
    </row>
    <row r="313" spans="1:12" s="1" customFormat="1" ht="17.05" x14ac:dyDescent="0.2">
      <c r="A313" s="28" t="str">
        <f>VLOOKUP(LEFT($A314,4),'Auto Responses'!$N$4:$O$38,2,0)&amp;""</f>
        <v xml:space="preserve"> General AI Questions</v>
      </c>
      <c r="B313" s="38"/>
      <c r="C313" s="39"/>
      <c r="D313" s="39"/>
      <c r="E313" s="191"/>
      <c r="F313" s="179" t="s">
        <v>627</v>
      </c>
      <c r="G313" s="188" t="s">
        <v>622</v>
      </c>
      <c r="H313" s="188" t="s">
        <v>623</v>
      </c>
      <c r="I313" s="188" t="s">
        <v>624</v>
      </c>
      <c r="J313" s="188" t="s">
        <v>625</v>
      </c>
      <c r="K313" s="188" t="s">
        <v>626</v>
      </c>
    </row>
    <row r="314" spans="1:12" s="177" customFormat="1" ht="150.55000000000001" x14ac:dyDescent="0.25">
      <c r="A314" s="32" t="str">
        <f>AI!$A$23</f>
        <v>AIGN-01</v>
      </c>
      <c r="B314" s="33" t="str">
        <f>VLOOKUP($A314,AI!$A$13:$E$55,2,0)&amp;""</f>
        <v>Does your solution have an AI risk model when developing or implementing your solution's AI model?*</v>
      </c>
      <c r="C314" s="186" t="str">
        <f>VLOOKUP($A314,AI!$A$13:$E$55,3,0)&amp;""</f>
        <v>Yes</v>
      </c>
      <c r="D314" s="63" t="str">
        <f>IF(LEFT(VLOOKUP($A314,AI!$A$13:$E$55,5,0),21)='Auto Responses'!$A$32,'Auto Responses'!$A$33,VLOOKUP($A314,AI!$A$13:$E$55,4,0))&amp;""</f>
        <v>AI is explicitly included in our Risk Management Policy, and we apply our NIST 800-30/37 and ISO 27005–based risk assessment process to projects, including AI model development and implementation.</v>
      </c>
      <c r="E314" s="192" t="str">
        <f>VLOOKUP($A314,AI!$A$13:$E$55,5,0)&amp;""</f>
        <v>Describe your current AI risk management strategy. Provide a timeline for implementation of an AI risk framework, model, or methodology.</v>
      </c>
      <c r="F314" s="198"/>
      <c r="G314" s="184" t="str">
        <f>VLOOKUP($A314,Questions!$A$2:$X$333,21,0)&amp;""</f>
        <v>Yes</v>
      </c>
      <c r="H314" s="185"/>
      <c r="I314" s="186" t="str">
        <f>VLOOKUP($A314,Questions!$A$2:$X$333,23,0)&amp;""</f>
        <v>Critical Importance</v>
      </c>
      <c r="J314" s="185"/>
      <c r="K314" s="187" t="b">
        <v>0</v>
      </c>
      <c r="L314" s="1"/>
    </row>
    <row r="315" spans="1:12" s="177" customFormat="1" ht="180.65" x14ac:dyDescent="0.25">
      <c r="A315" s="32" t="str">
        <f>AI!$A$24</f>
        <v>AIGN-02</v>
      </c>
      <c r="B315" s="33" t="str">
        <f>VLOOKUP($A315,AI!$A$13:$E$55,2,0)&amp;""</f>
        <v>Can your solution's AI features be disabled by tenant and/or user?*</v>
      </c>
      <c r="C315" s="186" t="str">
        <f>VLOOKUP($A315,AI!$A$13:$E$55,3,0)&amp;""</f>
        <v>Yes</v>
      </c>
      <c r="D315" s="63" t="str">
        <f>IF(LEFT(VLOOKUP($A315,AI!$A$13:$E$55,5,0),21)='Auto Responses'!$A$32,'Auto Responses'!$A$33,VLOOKUP($A315,AI!$A$13:$E$55,4,0))&amp;""</f>
        <v>AI proctoring is optional and can be enabled or not enabled per client; within the proctoring interface, end users can disable notifications for specific violation types (video, audio, screen switching, screen capture).</v>
      </c>
      <c r="E315" s="192" t="str">
        <f>VLOOKUP($A315,AI!$A$13:$E$55,5,0)&amp;""</f>
        <v>Provide alternate workflows to disable AI features. Describe plans to include control of AI features.</v>
      </c>
      <c r="F315" s="198"/>
      <c r="G315" s="184" t="str">
        <f>VLOOKUP($A315,Questions!$A$2:$X$333,21,0)&amp;""</f>
        <v>Yes</v>
      </c>
      <c r="H315" s="185"/>
      <c r="I315" s="186" t="str">
        <f>VLOOKUP($A315,Questions!$A$2:$X$333,23,0)&amp;""</f>
        <v>Critical Importance</v>
      </c>
      <c r="J315" s="185"/>
      <c r="K315" s="187" t="b">
        <v>0</v>
      </c>
      <c r="L315" s="1"/>
    </row>
    <row r="316" spans="1:12" s="177" customFormat="1" ht="195.75" x14ac:dyDescent="0.25">
      <c r="A316" s="32" t="str">
        <f>AI!$A$25</f>
        <v>AIGN-03</v>
      </c>
      <c r="B316" s="33" t="str">
        <f>VLOOKUP($A316,AI!$A$13:$E$55,2,0)&amp;""</f>
        <v>Have your staff completed responsible AI training?*</v>
      </c>
      <c r="C316" s="186" t="str">
        <f>VLOOKUP($A316,AI!$A$13:$E$55,3,0)&amp;""</f>
        <v>No</v>
      </c>
      <c r="D316" s="63" t="str">
        <f>IF(LEFT(VLOOKUP($A316,AI!$A$13:$E$55,5,0),21)='Auto Responses'!$A$32,'Auto Responses'!$A$33,VLOOKUP($A316,AI!$A$13:$E$55,4,0))&amp;""</f>
        <v>Employees complete security and privacy awareness training at hire and annually, with completion monitored for compliance, AI training topics have been touched on in modules, however we have not completed a responsible AI training course specifically.</v>
      </c>
      <c r="E316" s="192" t="str">
        <f>VLOOKUP($A316,AI!$A$13:$E$55,5,0)&amp;""</f>
        <v>Provide the following details about your responisble AI training program: learning objectives, frequency, alignment with standards (e.g., NIST), and who is required to complete the training.</v>
      </c>
      <c r="F316" s="198"/>
      <c r="G316" s="184" t="str">
        <f>VLOOKUP($A316,Questions!$A$2:$X$333,21,0)&amp;""</f>
        <v>Yes</v>
      </c>
      <c r="H316" s="185"/>
      <c r="I316" s="186" t="str">
        <f>VLOOKUP($A316,Questions!$A$2:$X$333,23,0)&amp;""</f>
        <v>Critical Importance</v>
      </c>
      <c r="J316" s="185"/>
      <c r="K316" s="187" t="b">
        <v>0</v>
      </c>
      <c r="L316" s="1"/>
    </row>
    <row r="317" spans="1:12" s="177" customFormat="1" ht="316.14999999999998" x14ac:dyDescent="0.25">
      <c r="A317" s="32" t="str">
        <f>AI!$A$26</f>
        <v>AIGN-04</v>
      </c>
      <c r="B317" s="33" t="str">
        <f>VLOOKUP($A317,AI!$A$13:$E$55,2,0)&amp;""</f>
        <v>Please describe the capabilities of your solution's AI features.</v>
      </c>
      <c r="C317" s="190" t="str">
        <f>VLOOKUP($A317,AI!$A$13:$E$55,3,0)&amp;""</f>
        <v>AI-powered remote proctoring monitors webcam, microphone, and screenshare during assessments to detect and flag rule violations (e.g., unusual sounds, movement, or web navigation) and records evidence (session video and screenshots) for administrator review. Capabilities include optional ID verification, configurable violation notifications, and live proctoring with AI assistance.</v>
      </c>
      <c r="D317" s="181" t="str">
        <f>IF(LEFT(VLOOKUP($A317,AI!$A$13:$E$55,5,0),21)='Auto Responses'!$A$32,'Auto Responses'!$A$33,VLOOKUP($A317,AI!$A$13:$E$55,4,0))&amp;""</f>
        <v/>
      </c>
      <c r="E317" s="192" t="str">
        <f>VLOOKUP($A317,AI!$A$13:$E$55,5,0)&amp;""</f>
        <v>Describe capabilities such as content (text, image, audio, speech, video, or code) generation, visual interpretation, and predictive analytics. This encompasses all AI implementations, including third-party AI geatures. Clarify use cases or limits of the model.</v>
      </c>
      <c r="F317" s="198"/>
      <c r="G317" s="184" t="str">
        <f>VLOOKUP($A317,Questions!$A$2:$X$333,21,0)&amp;""</f>
        <v>Not scored</v>
      </c>
      <c r="H317" s="185"/>
      <c r="I317" s="186" t="str">
        <f>VLOOKUP($A317,Questions!$A$2:$X$333,23,0)&amp;""</f>
        <v/>
      </c>
      <c r="J317" s="185"/>
      <c r="K317" s="187" t="b">
        <v>0</v>
      </c>
      <c r="L317" s="1"/>
    </row>
    <row r="318" spans="1:12" s="177" customFormat="1" ht="195.75" x14ac:dyDescent="0.25">
      <c r="A318" s="32" t="str">
        <f>AI!$A$27</f>
        <v>AIGN-05</v>
      </c>
      <c r="B318" s="33" t="str">
        <f>VLOOKUP($A318,AI!$A$13:$E$55,2,0)&amp;""</f>
        <v>Does your solution support business rules to protect sensitive data from being ingested by the AI model?</v>
      </c>
      <c r="C318" s="186" t="str">
        <f>VLOOKUP($A318,AI!$A$13:$E$55,3,0)&amp;""</f>
        <v>Yes</v>
      </c>
      <c r="D318" s="63" t="str">
        <f>IF(LEFT(VLOOKUP($A318,AI!$A$13:$E$55,5,0),21)='Auto Responses'!$A$32,'Auto Responses'!$A$33,VLOOKUP($A318,AI!$A$13:$E$55,4,0))&amp;""</f>
        <v>Policies restrict Confidential Customer Data from use in non-production systems and we adopt data masking/pseudonymization/anonymization for PII. We also employ DLP controls based on risk, and any AI training uses test session recordings obtained with consent.</v>
      </c>
      <c r="E318" s="192" t="str">
        <f>VLOOKUP($A318,AI!$A$13:$E$55,5,0)&amp;""</f>
        <v>Provide compenstating controls for data loss prevention (DLP) as it relates to the inputs and outputs of your AI features. Include a timeline for implemenitng DLP for your AI features.</v>
      </c>
      <c r="F318" s="198"/>
      <c r="G318" s="184" t="str">
        <f>VLOOKUP($A318,Questions!$A$2:$X$333,21,0)&amp;""</f>
        <v>Yes</v>
      </c>
      <c r="H318" s="185"/>
      <c r="I318" s="186" t="str">
        <f>VLOOKUP($A318,Questions!$A$2:$X$333,23,0)&amp;""</f>
        <v>Standard Importance</v>
      </c>
      <c r="J318" s="185"/>
      <c r="K318" s="187" t="b">
        <v>0</v>
      </c>
      <c r="L318" s="1"/>
    </row>
    <row r="319" spans="1:12" s="1" customFormat="1" ht="17.05" x14ac:dyDescent="0.2">
      <c r="A319" s="28" t="str">
        <f>VLOOKUP(LEFT($A320,4),'Auto Responses'!$N$4:$O$38,2,0)&amp;""</f>
        <v xml:space="preserve"> AI Policy</v>
      </c>
      <c r="B319" s="38"/>
      <c r="C319" s="39"/>
      <c r="D319" s="39"/>
      <c r="E319" s="191"/>
      <c r="F319" s="179" t="s">
        <v>627</v>
      </c>
      <c r="G319" s="188" t="s">
        <v>622</v>
      </c>
      <c r="H319" s="188" t="s">
        <v>623</v>
      </c>
      <c r="I319" s="188" t="s">
        <v>624</v>
      </c>
      <c r="J319" s="188" t="s">
        <v>625</v>
      </c>
      <c r="K319" s="188" t="s">
        <v>626</v>
      </c>
    </row>
    <row r="320" spans="1:12" s="177" customFormat="1" ht="225.85" x14ac:dyDescent="0.25">
      <c r="A320" s="32" t="str">
        <f>AI!$A$29</f>
        <v>AIPL-01</v>
      </c>
      <c r="B320" s="33" t="str">
        <f>VLOOKUP($A320,AI!$A$13:$E$55,2,0)&amp;""</f>
        <v>Are your AI developer's policies, processes, procedures, and practices across the organization related to the mapping, measuring, and managing of AI risks conspicuously posted, unambiguous, and implemented effectively?*</v>
      </c>
      <c r="C320" s="186" t="str">
        <f>VLOOKUP($A320,AI!$A$13:$E$55,3,0)&amp;""</f>
        <v>Yes</v>
      </c>
      <c r="D320" s="63" t="str">
        <f>IF(LEFT(VLOOKUP($A320,AI!$A$13:$E$55,5,0),21)='Auto Responses'!$A$32,'Auto Responses'!$A$33,VLOOKUP($A320,AI!$A$13:$E$55,4,0))&amp;""</f>
        <v>AI is an explicit risk category in our Risk Management Policy, which requires a maintained risk register, defined assessment/treatment processes, and regular reporting to leadership. Public versions of many security documents are posted on our TestGenius trust site for client access.</v>
      </c>
      <c r="E320" s="192" t="str">
        <f>VLOOKUP($A320,AI!$A$13:$E$55,5,0)&amp;""</f>
        <v>Describe the steps your developers take to manage AI risks. Include a timeline for implementing policy and procedures for managing AI specific risks.</v>
      </c>
      <c r="F320" s="198"/>
      <c r="G320" s="184" t="str">
        <f>VLOOKUP($A320,Questions!$A$2:$X$333,21,0)&amp;""</f>
        <v>Yes</v>
      </c>
      <c r="H320" s="185"/>
      <c r="I320" s="186" t="str">
        <f>VLOOKUP($A320,Questions!$A$2:$X$333,23,0)&amp;""</f>
        <v>Critical Importance</v>
      </c>
      <c r="J320" s="185"/>
      <c r="K320" s="187" t="b">
        <v>0</v>
      </c>
      <c r="L320" s="1"/>
    </row>
    <row r="321" spans="1:12" s="177" customFormat="1" ht="150.55000000000001" x14ac:dyDescent="0.25">
      <c r="A321" s="32" t="str">
        <f>AI!$A$30</f>
        <v>AIPL-02</v>
      </c>
      <c r="B321" s="33" t="str">
        <f>VLOOKUP($A321,AI!$A$13:$E$55,2,0)&amp;""</f>
        <v>Have you identified and measured AI risks?*</v>
      </c>
      <c r="C321" s="186" t="str">
        <f>VLOOKUP($A321,AI!$A$13:$E$55,3,0)&amp;""</f>
        <v>Yes</v>
      </c>
      <c r="D321" s="63" t="str">
        <f>IF(LEFT(VLOOKUP($A321,AI!$A$13:$E$55,5,0),21)='Auto Responses'!$A$32,'Auto Responses'!$A$33,VLOOKUP($A321,AI!$A$13:$E$55,4,0))&amp;""</f>
        <v>AI risks are included in our enterprise risk categories and are assessed and prioritized in the risk register using a likelihood-and-impact (1–5) scoring model under our NIST 800-30–based process.</v>
      </c>
      <c r="E321" s="192" t="str">
        <f>VLOOKUP($A321,AI!$A$13:$E$55,5,0)&amp;""</f>
        <v>Provide a timeline for performing an AI specific risk assessment. Describe your plan for identifying and measuring AI risk in the future.</v>
      </c>
      <c r="F321" s="198"/>
      <c r="G321" s="184" t="str">
        <f>VLOOKUP($A321,Questions!$A$2:$X$333,21,0)&amp;""</f>
        <v>Yes</v>
      </c>
      <c r="H321" s="185"/>
      <c r="I321" s="186" t="str">
        <f>VLOOKUP($A321,Questions!$A$2:$X$333,23,0)&amp;""</f>
        <v>Critical Importance</v>
      </c>
      <c r="J321" s="185"/>
      <c r="K321" s="187" t="b">
        <v>0</v>
      </c>
      <c r="L321" s="1"/>
    </row>
    <row r="322" spans="1:12" s="177" customFormat="1" ht="120.45" x14ac:dyDescent="0.25">
      <c r="A322" s="32" t="str">
        <f>AI!$A$31</f>
        <v>AIPL-03</v>
      </c>
      <c r="B322" s="33" t="str">
        <f>VLOOKUP($A322,AI!$A$13:$E$55,2,0)&amp;""</f>
        <v>In the event of an incident, can your solution's AI features be disabled in a timely manner?*</v>
      </c>
      <c r="C322" s="186" t="str">
        <f>VLOOKUP($A322,AI!$A$13:$E$55,3,0)&amp;""</f>
        <v>Yes</v>
      </c>
      <c r="D322" s="63" t="str">
        <f>IF(LEFT(VLOOKUP($A322,AI!$A$13:$E$55,5,0),21)='Auto Responses'!$A$32,'Auto Responses'!$A$33,VLOOKUP($A322,AI!$A$13:$E$55,4,0))&amp;""</f>
        <v>AI is only used in the optional proctoring module; the default testing workflow operates without AI, so assessments can be run without AI when required.</v>
      </c>
      <c r="E322" s="192" t="str">
        <f>VLOOKUP($A322,AI!$A$13:$E$55,5,0)&amp;""</f>
        <v>Provide a timeline for insitutions to have the capability to disable AI features in the event of an incident.</v>
      </c>
      <c r="F322" s="198"/>
      <c r="G322" s="184" t="str">
        <f>VLOOKUP($A322,Questions!$A$2:$X$333,21,0)&amp;""</f>
        <v>Yes</v>
      </c>
      <c r="H322" s="185"/>
      <c r="I322" s="186" t="str">
        <f>VLOOKUP($A322,Questions!$A$2:$X$333,23,0)&amp;""</f>
        <v>Critical Importance</v>
      </c>
      <c r="J322" s="185"/>
      <c r="K322" s="187" t="b">
        <v>0</v>
      </c>
      <c r="L322" s="1"/>
    </row>
    <row r="323" spans="1:12" s="177" customFormat="1" ht="135.5" x14ac:dyDescent="0.25">
      <c r="A323" s="32" t="str">
        <f>AI!$A$32</f>
        <v>AIPL-04</v>
      </c>
      <c r="B323" s="33" t="str">
        <f>VLOOKUP($A323,AI!$A$13:$E$55,2,0)&amp;""</f>
        <v>If disabled because of an incident, can your solution's AI features be re-enabled in a timely manner?*</v>
      </c>
      <c r="C323" s="186" t="str">
        <f>VLOOKUP($A323,AI!$A$13:$E$55,3,0)&amp;""</f>
        <v>Yes</v>
      </c>
      <c r="D323" s="63" t="str">
        <f>IF(LEFT(VLOOKUP($A323,AI!$A$13:$E$55,5,0),21)='Auto Responses'!$A$32,'Auto Responses'!$A$33,VLOOKUP($A323,AI!$A$13:$E$55,4,0))&amp;""</f>
        <v>AI is only used for the optional proctoring component; if disabled, it can be restored within established recovery timeframes (TestGenius SaaS RTO 6 hours).</v>
      </c>
      <c r="E323" s="192" t="str">
        <f>VLOOKUP($A323,AI!$A$13:$E$55,5,0)&amp;""</f>
        <v>Provide a timeline for insitutions to have the capability to enable AI features in the event of an incident recovery.</v>
      </c>
      <c r="F323" s="198"/>
      <c r="G323" s="184" t="str">
        <f>VLOOKUP($A323,Questions!$A$2:$X$333,21,0)&amp;""</f>
        <v>Yes</v>
      </c>
      <c r="H323" s="185"/>
      <c r="I323" s="186" t="str">
        <f>VLOOKUP($A323,Questions!$A$2:$X$333,23,0)&amp;""</f>
        <v>Critical Importance</v>
      </c>
      <c r="J323" s="185"/>
      <c r="K323" s="187" t="b">
        <v>0</v>
      </c>
      <c r="L323" s="1"/>
    </row>
    <row r="324" spans="1:12" s="177" customFormat="1" ht="225.85" x14ac:dyDescent="0.25">
      <c r="A324" s="32" t="str">
        <f>AI!$A$33</f>
        <v>AIPL-05</v>
      </c>
      <c r="B324" s="33" t="str">
        <f>VLOOKUP($A324,AI!$A$13:$E$55,2,0)&amp;""</f>
        <v>Do you have documented technical and procedural processes to address potential negative impacts of AI as described by the AI Risk Management Framework (RMF)?</v>
      </c>
      <c r="C324" s="186" t="str">
        <f>VLOOKUP($A324,AI!$A$13:$E$55,3,0)&amp;""</f>
        <v>Yes</v>
      </c>
      <c r="D324" s="63" t="str">
        <f>IF(LEFT(VLOOKUP($A324,AI!$A$13:$E$55,5,0),21)='Auto Responses'!$A$32,'Auto Responses'!$A$33,VLOOKUP($A324,AI!$A$13:$E$55,4,0))&amp;""</f>
        <v>AI risks are included in our documented Risk Management Policy and are assessed using our NIST 800-30–based process. For our AI proctoring system, we document human-in-the-loop review and ongoing accuracy monitoring, with administrator overrides feeding model tuning.</v>
      </c>
      <c r="E324" s="192" t="str">
        <f>VLOOKUP($A324,AI!$A$13:$E$55,5,0)&amp;""</f>
        <v>Describe your plan and timeline for implementing technical and procedural processes to mitigate negative impacts of AI, as defined by the NIST AI RMF.</v>
      </c>
      <c r="F324" s="198"/>
      <c r="G324" s="184" t="str">
        <f>VLOOKUP($A324,Questions!$A$2:$X$333,21,0)&amp;""</f>
        <v>Yes</v>
      </c>
      <c r="H324" s="185"/>
      <c r="I324" s="186" t="str">
        <f>VLOOKUP($A324,Questions!$A$2:$X$333,23,0)&amp;""</f>
        <v>Minor Importance</v>
      </c>
      <c r="J324" s="185"/>
      <c r="K324" s="187" t="b">
        <v>0</v>
      </c>
      <c r="L324" s="1"/>
    </row>
    <row r="325" spans="1:12" s="1" customFormat="1" ht="17.05" x14ac:dyDescent="0.2">
      <c r="A325" s="28" t="str">
        <f>VLOOKUP(LEFT($A326,4),'Auto Responses'!$N$4:$O$38,2,0)&amp;""</f>
        <v xml:space="preserve"> AI Data Security</v>
      </c>
      <c r="B325" s="38"/>
      <c r="C325" s="39"/>
      <c r="D325" s="39"/>
      <c r="E325" s="191"/>
      <c r="F325" s="179" t="s">
        <v>627</v>
      </c>
      <c r="G325" s="188" t="s">
        <v>622</v>
      </c>
      <c r="H325" s="188" t="s">
        <v>623</v>
      </c>
      <c r="I325" s="188" t="s">
        <v>624</v>
      </c>
      <c r="J325" s="188" t="s">
        <v>625</v>
      </c>
      <c r="K325" s="188" t="s">
        <v>626</v>
      </c>
    </row>
    <row r="326" spans="1:12" s="177" customFormat="1" ht="150.55000000000001" x14ac:dyDescent="0.25">
      <c r="A326" s="32" t="str">
        <f>AI!$A$35</f>
        <v>AISC-01</v>
      </c>
      <c r="B326" s="33" t="str">
        <f>VLOOKUP($A326,AI!$A$13:$E$55,2,0)&amp;""</f>
        <v>If sensitive data is introduced to your solution's AI model, can the data be removed from the AI model by request?*</v>
      </c>
      <c r="C326" s="186" t="str">
        <f>VLOOKUP($A326,AI!$A$13:$E$55,3,0)&amp;""</f>
        <v>N/A</v>
      </c>
      <c r="D326" s="63" t="str">
        <f>IF(LEFT(VLOOKUP($A326,AI!$A$13:$E$55,5,0),21)='Auto Responses'!$A$32,'Auto Responses'!$A$33,VLOOKUP($A326,AI!$A$13:$E$55,4,0))&amp;""</f>
        <v>AI proctoring may be trained on test session recordings from clients’ test takers. Customer data, including PII, is not ever introduced into the AI Proctoring, which is the only AI used as of now.</v>
      </c>
      <c r="E326" s="192" t="str">
        <f>VLOOKUP($A326,AI!$A$13:$E$55,5,0)&amp;""</f>
        <v/>
      </c>
      <c r="F326" s="198"/>
      <c r="G326" s="184" t="str">
        <f>VLOOKUP($A326,Questions!$A$2:$X$333,21,0)&amp;""</f>
        <v>Yes</v>
      </c>
      <c r="H326" s="185"/>
      <c r="I326" s="186" t="str">
        <f>VLOOKUP($A326,Questions!$A$2:$X$333,23,0)&amp;""</f>
        <v>Critical Importance</v>
      </c>
      <c r="J326" s="185"/>
      <c r="K326" s="187" t="b">
        <v>0</v>
      </c>
      <c r="L326" s="1"/>
    </row>
    <row r="327" spans="1:12" s="177" customFormat="1" ht="225.85" x14ac:dyDescent="0.25">
      <c r="A327" s="32" t="str">
        <f>AI!$A$36</f>
        <v>AISC-02</v>
      </c>
      <c r="B327" s="33" t="str">
        <f>VLOOKUP($A327,AI!$A$13:$E$55,2,0)&amp;""</f>
        <v>Is user input data used to influence your solution's AI model?*</v>
      </c>
      <c r="C327" s="186" t="str">
        <f>VLOOKUP($A327,AI!$A$13:$E$55,3,0)&amp;""</f>
        <v>Yes</v>
      </c>
      <c r="D327" s="63" t="str">
        <f>IF(LEFT(VLOOKUP($A327,AI!$A$13:$E$55,5,0),21)='Auto Responses'!$A$32,'Auto Responses'!$A$33,VLOOKUP($A327,AI!$A$13:$E$55,4,0))&amp;""</f>
        <v>For the AI proctoring component, the model may occasionally be trained to improve performance using test session recordings from clients’ test takers (with consent). Training data draws from all clients’ recordings rather than a single customer exclusively.</v>
      </c>
      <c r="E327" s="192" t="str">
        <f>VLOOKUP($A327,AI!$A$13:$E$55,5,0)&amp;""</f>
        <v>Confirm that user input data is not retained or used to train the AI model. Describe controls that prevent institutional data from influencing the model, indicate whether this is included in agreements, and say how institutions will be notified and asked for consent if practices change.</v>
      </c>
      <c r="F327" s="198"/>
      <c r="G327" s="184" t="str">
        <f>VLOOKUP($A327,Questions!$A$2:$X$333,21,0)&amp;""</f>
        <v>No</v>
      </c>
      <c r="H327" s="185"/>
      <c r="I327" s="186" t="str">
        <f>VLOOKUP($A327,Questions!$A$2:$X$333,23,0)&amp;""</f>
        <v>Critical Importance</v>
      </c>
      <c r="J327" s="185"/>
      <c r="K327" s="187" t="b">
        <v>0</v>
      </c>
      <c r="L327" s="1"/>
    </row>
    <row r="328" spans="1:12" s="177" customFormat="1" ht="120.45" x14ac:dyDescent="0.25">
      <c r="A328" s="32" t="str">
        <f>AI!$A$37</f>
        <v>AISC-03</v>
      </c>
      <c r="B328" s="33" t="str">
        <f>VLOOKUP($A328,AI!$A$13:$E$55,2,0)&amp;""</f>
        <v>Do you provide logging for your solution's AI feature(s) that includes user, date, and action taken?*</v>
      </c>
      <c r="C328" s="186" t="str">
        <f>VLOOKUP($A328,AI!$A$13:$E$55,3,0)&amp;""</f>
        <v>Yes</v>
      </c>
      <c r="D328" s="63" t="str">
        <f>IF(LEFT(VLOOKUP($A328,AI!$A$13:$E$55,5,0),21)='Auto Responses'!$A$32,'Auto Responses'!$A$33,VLOOKUP($A328,AI!$A$13:$E$55,4,0))&amp;""</f>
        <v>Audit logs capture user ID, valid timestamp, and action type.</v>
      </c>
      <c r="E328" s="192" t="str">
        <f>VLOOKUP($A328,AI!$A$13:$E$55,5,0)&amp;""</f>
        <v>If audit logging is not available, explain why and describe alternate controls or planned timelines to support monitoring, incident response, and compliance.</v>
      </c>
      <c r="F328" s="198"/>
      <c r="G328" s="184" t="str">
        <f>VLOOKUP($A328,Questions!$A$2:$X$333,21,0)&amp;""</f>
        <v>Yes</v>
      </c>
      <c r="H328" s="185"/>
      <c r="I328" s="186" t="str">
        <f>VLOOKUP($A328,Questions!$A$2:$X$333,23,0)&amp;""</f>
        <v>Critical Importance</v>
      </c>
      <c r="J328" s="185"/>
      <c r="K328" s="187" t="b">
        <v>0</v>
      </c>
      <c r="L328" s="1"/>
    </row>
    <row r="329" spans="1:12" s="177" customFormat="1" ht="195.75" x14ac:dyDescent="0.25">
      <c r="A329" s="32" t="str">
        <f>AI!$A$38</f>
        <v>AISC-04</v>
      </c>
      <c r="B329" s="33" t="str">
        <f>VLOOKUP($A329,AI!$A$13:$E$55,2,0)&amp;""</f>
        <v>Please describe how you validate user inputs.</v>
      </c>
      <c r="C329" s="190" t="str">
        <f>VLOOKUP($A329,AI!$A$13:$E$55,3,0)&amp;""</f>
        <v>Applications follow OWASP-based secure development guidelines with controls focused on preventing Injection and cross‑site scripting attacks; external-facing apps are tested against the OWASP Top 10 and protected by a Web Application Firewall (WAF).</v>
      </c>
      <c r="D329" s="181" t="str">
        <f>IF(LEFT(VLOOKUP($A329,AI!$A$13:$E$55,5,0),21)='Auto Responses'!$A$32,'Auto Responses'!$A$33,VLOOKUP($A329,AI!$A$13:$E$55,4,0))&amp;""</f>
        <v/>
      </c>
      <c r="E329" s="189" t="str">
        <f>VLOOKUP($A329,AI!$A$13:$E$55,5,0)&amp;""</f>
        <v>Please describe how your solution validates user inputs, including detection of anomalies, malicious inputs, and sensitive data. Indicate where validation occurs and how it supports security and compliance.</v>
      </c>
      <c r="F329" s="198"/>
      <c r="G329" s="184" t="str">
        <f>VLOOKUP($A329,Questions!$A$2:$X$333,21,0)&amp;""</f>
        <v>Not scored</v>
      </c>
      <c r="H329" s="185"/>
      <c r="I329" s="186" t="str">
        <f>VLOOKUP($A329,Questions!$A$2:$X$333,23,0)&amp;""</f>
        <v/>
      </c>
      <c r="J329" s="185"/>
      <c r="K329" s="187" t="b">
        <v>0</v>
      </c>
      <c r="L329" s="1"/>
    </row>
    <row r="330" spans="1:12" s="177" customFormat="1" ht="301.10000000000002" x14ac:dyDescent="0.25">
      <c r="A330" s="32" t="str">
        <f>AI!$A$39</f>
        <v>AISC-05</v>
      </c>
      <c r="B330" s="33" t="str">
        <f>VLOOKUP($A330,AI!$A$13:$E$55,2,0)&amp;""</f>
        <v>Do you plan for and mitigate supply-chain risk related to your AI features?</v>
      </c>
      <c r="C330" s="186" t="str">
        <f>VLOOKUP($A330,AI!$A$13:$E$55,3,0)&amp;""</f>
        <v>Yes</v>
      </c>
      <c r="D330" s="63" t="str">
        <f>IF(LEFT(VLOOKUP($A330,AI!$A$13:$E$55,5,0),21)='Auto Responses'!$A$32,'Auto Responses'!$A$33,VLOOKUP($A330,AI!$A$13:$E$55,4,0))&amp;""</f>
        <v>Supply‑chain risks for our AI features are addressed through our NIST CSF 2.0–aligned risk program and Third‑Party Management Policy: we assess technology supply‑chain risks (including AI as a defined risk category), require a third‑party risk assessment and executed contracts before sharing Confidential data, review suppliers at least annually, and evaluate the risk of supplier changes.</v>
      </c>
      <c r="E330" s="192" t="str">
        <f>VLOOKUP($A330,AI!$A$13:$E$55,5,0)&amp;""</f>
        <v>If supply chain risk planning is not in place, explain why and note any compensating controls or future plans.</v>
      </c>
      <c r="F330" s="198"/>
      <c r="G330" s="184" t="str">
        <f>VLOOKUP($A330,Questions!$A$2:$X$333,21,0)&amp;""</f>
        <v>Yes</v>
      </c>
      <c r="H330" s="185"/>
      <c r="I330" s="186" t="str">
        <f>VLOOKUP($A330,Questions!$A$2:$X$333,23,0)&amp;""</f>
        <v>Standard Importance</v>
      </c>
      <c r="J330" s="185"/>
      <c r="K330" s="187" t="b">
        <v>0</v>
      </c>
      <c r="L330" s="1"/>
    </row>
    <row r="331" spans="1:12" s="1" customFormat="1" ht="17.05" x14ac:dyDescent="0.2">
      <c r="A331" s="28" t="str">
        <f>VLOOKUP(LEFT($A332,4),'Auto Responses'!$N$4:$O$38,2,0)&amp;""</f>
        <v xml:space="preserve"> AI Machine Learning</v>
      </c>
      <c r="B331" s="38"/>
      <c r="C331" s="39"/>
      <c r="D331" s="39"/>
      <c r="E331" s="191"/>
      <c r="F331" s="179" t="s">
        <v>627</v>
      </c>
      <c r="G331" s="188" t="s">
        <v>622</v>
      </c>
      <c r="H331" s="188" t="s">
        <v>623</v>
      </c>
      <c r="I331" s="188" t="s">
        <v>624</v>
      </c>
      <c r="J331" s="188" t="s">
        <v>625</v>
      </c>
      <c r="K331" s="188" t="s">
        <v>626</v>
      </c>
    </row>
    <row r="332" spans="1:12" s="177" customFormat="1" ht="165.6" x14ac:dyDescent="0.25">
      <c r="A332" s="32" t="str">
        <f>AI!$A$41</f>
        <v>AIML-01</v>
      </c>
      <c r="B332" s="33" t="str">
        <f>VLOOKUP($A332,AI!$A$13:$E$55,2,0)&amp;""</f>
        <v>Do you separate ML training data from your ML solution data?*</v>
      </c>
      <c r="C332" s="186" t="str">
        <f>VLOOKUP($A332,AI!$A$13:$E$55,3,0)&amp;""</f>
        <v>Yes</v>
      </c>
      <c r="D332" s="63" t="str">
        <f>IF(LEFT(VLOOKUP($A332,AI!$A$13:$E$55,5,0),21)='Auto Responses'!$A$32,'Auto Responses'!$A$33,VLOOKUP($A332,AI!$A$13:$E$55,4,0))&amp;""</f>
        <v>Training and production environments are logically separated, and confidential production customer data is not used in non‑production; if use is ever approved, it is scrubbed of sensitive information.</v>
      </c>
      <c r="E332" s="192" t="str">
        <f>VLOOKUP($A332,AI!$A$13:$E$55,5,0)&amp;""</f>
        <v>If data separation is not in place, explain why and describe compensating controls to protect institutional data from being used in training. Include whether opt-out options are available or planned.</v>
      </c>
      <c r="F332" s="198"/>
      <c r="G332" s="184" t="str">
        <f>VLOOKUP($A332,Questions!$A$2:$X$333,21,0)&amp;""</f>
        <v>Yes</v>
      </c>
      <c r="H332" s="185"/>
      <c r="I332" s="186" t="str">
        <f>VLOOKUP($A332,Questions!$A$2:$X$333,23,0)&amp;""</f>
        <v>Critical Importance</v>
      </c>
      <c r="J332" s="185"/>
      <c r="K332" s="187" t="b">
        <v>0</v>
      </c>
      <c r="L332" s="1"/>
    </row>
    <row r="333" spans="1:12" s="177" customFormat="1" ht="180.65" x14ac:dyDescent="0.25">
      <c r="A333" s="32" t="str">
        <f>AI!$A$42</f>
        <v>AIML-02</v>
      </c>
      <c r="B333" s="33" t="str">
        <f>VLOOKUP($A333,AI!$A$13:$E$55,2,0)&amp;""</f>
        <v>Do you authenticate and verify your ML model's feedback?*</v>
      </c>
      <c r="C333" s="186" t="str">
        <f>VLOOKUP($A333,AI!$A$13:$E$55,3,0)&amp;""</f>
        <v>Yes</v>
      </c>
      <c r="D333" s="63" t="str">
        <f>IF(LEFT(VLOOKUP($A333,AI!$A$13:$E$55,5,0),21)='Auto Responses'!$A$32,'Auto Responses'!$A$33,VLOOKUP($A333,AI!$A$13:$E$55,4,0))&amp;""</f>
        <v>Proctoring outputs are subject to human review—administrators can override results, add comments, and these records are used to tune the model; the system is regularly vetted for accuracy using data from live sessions and administrator checks.</v>
      </c>
      <c r="E333" s="192" t="str">
        <f>VLOOKUP($A333,AI!$A$13:$E$55,5,0)&amp;""</f>
        <v>Explain why the ML model's feedback is not currently authenticated or verified.</v>
      </c>
      <c r="F333" s="198"/>
      <c r="G333" s="184" t="str">
        <f>VLOOKUP($A333,Questions!$A$2:$X$333,21,0)&amp;""</f>
        <v>Yes</v>
      </c>
      <c r="H333" s="185"/>
      <c r="I333" s="186" t="str">
        <f>VLOOKUP($A333,Questions!$A$2:$X$333,23,0)&amp;""</f>
        <v>Critical Importance</v>
      </c>
      <c r="J333" s="185"/>
      <c r="K333" s="187" t="b">
        <v>0</v>
      </c>
      <c r="L333" s="1"/>
    </row>
    <row r="334" spans="1:12" s="177" customFormat="1" ht="180.65" x14ac:dyDescent="0.25">
      <c r="A334" s="32" t="str">
        <f>AI!$A$43</f>
        <v>AIML-03</v>
      </c>
      <c r="B334" s="33" t="str">
        <f>VLOOKUP($A334,AI!$A$13:$E$55,2,0)&amp;""</f>
        <v>Is your ML training data vetted, validated, and verified before training the solution's AI model?</v>
      </c>
      <c r="C334" s="186" t="str">
        <f>VLOOKUP($A334,AI!$A$13:$E$55,3,0)&amp;""</f>
        <v>Yes</v>
      </c>
      <c r="D334" s="63" t="str">
        <f>IF(LEFT(VLOOKUP($A334,AI!$A$13:$E$55,5,0),21)='Auto Responses'!$A$32,'Auto Responses'!$A$33,VLOOKUP($A334,AI!$A$13:$E$55,4,0))&amp;""</f>
        <v>Training data consists of recorded test sessions from clients’ test takers and is legally obtained with full consent and fully licensed; administrator-reviewed outcomes and regular accuracy checks are used to tune the model.</v>
      </c>
      <c r="E334" s="192" t="str">
        <f>VLOOKUP($A334,AI!$A$13:$E$55,5,0)&amp;""</f>
        <v>Explain why the data is not vetted, validated, or verified. Include any future plans to implement this process, and describe any current controls that serve as substitutes for formal vetting and validation.</v>
      </c>
      <c r="F334" s="198"/>
      <c r="G334" s="184" t="str">
        <f>VLOOKUP($A334,Questions!$A$2:$X$333,21,0)&amp;""</f>
        <v>Yes</v>
      </c>
      <c r="H334" s="185"/>
      <c r="I334" s="186" t="str">
        <f>VLOOKUP($A334,Questions!$A$2:$X$333,23,0)&amp;""</f>
        <v>Standard Importance</v>
      </c>
      <c r="J334" s="185"/>
      <c r="K334" s="187" t="b">
        <v>0</v>
      </c>
      <c r="L334" s="1"/>
    </row>
    <row r="335" spans="1:12" s="177" customFormat="1" ht="180.65" x14ac:dyDescent="0.25">
      <c r="A335" s="32" t="str">
        <f>AI!$A$44</f>
        <v>AIML-04</v>
      </c>
      <c r="B335" s="33" t="str">
        <f>VLOOKUP($A335,AI!$A$13:$E$55,2,0)&amp;""</f>
        <v>Is your ML training data monitored and audited?</v>
      </c>
      <c r="C335" s="186" t="str">
        <f>VLOOKUP($A335,AI!$A$13:$E$55,3,0)&amp;""</f>
        <v>Yes</v>
      </c>
      <c r="D335" s="63" t="str">
        <f>IF(LEFT(VLOOKUP($A335,AI!$A$13:$E$55,5,0),21)='Auto Responses'!$A$32,'Auto Responses'!$A$33,VLOOKUP($A335,AI!$A$13:$E$55,4,0))&amp;""</f>
        <v>Administrators review proctoring outcomes and save notes that are used for future model tuning, and audit logs for the service and infrastructure are generated, protected from modification, and monitored via an MSP‑managed SIEM.</v>
      </c>
      <c r="E335" s="192" t="str">
        <f>VLOOKUP($A335,AI!$A$13:$E$55,5,0)&amp;""</f>
        <v>Explain why training data is not currently monitored or audited, and describe any alternative safeguards in place or future plans to implement monitoring and auditing.</v>
      </c>
      <c r="F335" s="198"/>
      <c r="G335" s="184" t="str">
        <f>VLOOKUP($A335,Questions!$A$2:$X$333,21,0)&amp;""</f>
        <v>Yes</v>
      </c>
      <c r="H335" s="185"/>
      <c r="I335" s="186" t="str">
        <f>VLOOKUP($A335,Questions!$A$2:$X$333,23,0)&amp;""</f>
        <v>Standard Importance</v>
      </c>
      <c r="J335" s="185"/>
      <c r="K335" s="187" t="b">
        <v>0</v>
      </c>
      <c r="L335" s="1"/>
    </row>
    <row r="336" spans="1:12" s="177" customFormat="1" ht="150.55000000000001" x14ac:dyDescent="0.25">
      <c r="A336" s="32" t="str">
        <f>AI!$A$45</f>
        <v>AIML-05</v>
      </c>
      <c r="B336" s="33" t="str">
        <f>VLOOKUP($A336,AI!$A$13:$E$55,2,0)&amp;""</f>
        <v>Have you limited access to your ML training data to only staff with an explicit business need?</v>
      </c>
      <c r="C336" s="186" t="str">
        <f>VLOOKUP($A336,AI!$A$13:$E$55,3,0)&amp;""</f>
        <v>Yes</v>
      </c>
      <c r="D336" s="63" t="str">
        <f>IF(LEFT(VLOOKUP($A336,AI!$A$13:$E$55,5,0),21)='Auto Responses'!$A$32,'Auto Responses'!$A$33,VLOOKUP($A336,AI!$A$13:$E$55,4,0))&amp;""</f>
        <v>Access to ML training data is restricted to personnel with a business need, enforced via RBAC and the principle of least privilege under our Access Control and Data Management policies.</v>
      </c>
      <c r="E336" s="192" t="str">
        <f>VLOOKUP($A336,AI!$A$13:$E$55,5,0)&amp;""</f>
        <v>Explain why access to training data is not restricted to staff with an explicit business need. Include any existing policies or controls that currently govern data access.</v>
      </c>
      <c r="F336" s="198"/>
      <c r="G336" s="184" t="str">
        <f>VLOOKUP($A336,Questions!$A$2:$X$333,21,0)&amp;""</f>
        <v>Yes</v>
      </c>
      <c r="H336" s="185"/>
      <c r="I336" s="186" t="str">
        <f>VLOOKUP($A336,Questions!$A$2:$X$333,23,0)&amp;""</f>
        <v>Minor Importance</v>
      </c>
      <c r="J336" s="185"/>
      <c r="K336" s="187" t="b">
        <v>0</v>
      </c>
      <c r="L336" s="1"/>
    </row>
    <row r="337" spans="1:14" s="177" customFormat="1" ht="165.6" x14ac:dyDescent="0.25">
      <c r="A337" s="32" t="str">
        <f>AI!$A$46</f>
        <v>AIML-06</v>
      </c>
      <c r="B337" s="33" t="str">
        <f>VLOOKUP($A337,AI!$A$13:$E$55,2,0)&amp;""</f>
        <v>Have you implemented adversarial training or other model defense mechanisms to protect your ML-related features?</v>
      </c>
      <c r="C337" s="186" t="str">
        <f>VLOOKUP($A337,AI!$A$13:$E$55,3,0)&amp;""</f>
        <v>Yes</v>
      </c>
      <c r="D337" s="63" t="str">
        <f>IF(LEFT(VLOOKUP($A337,AI!$A$13:$E$55,5,0),21)='Auto Responses'!$A$32,'Auto Responses'!$A$33,VLOOKUP($A337,AI!$A$13:$E$55,4,0))&amp;""</f>
        <v>Documentation describes a supervised ML proctoring model with periodic retraining and human-in-the-loop review to tune accuracy; adversarial training or specific model defense mechanisms are not mentioned.</v>
      </c>
      <c r="E337" s="192" t="str">
        <f>VLOOKUP($A337,AI!$A$13:$E$55,5,0)&amp;""</f>
        <v>Explain why training or other defensive mechanisms have not been implemented. Include controls or other policies in place that would substitute.</v>
      </c>
      <c r="F337" s="198"/>
      <c r="G337" s="184" t="str">
        <f>VLOOKUP($A337,Questions!$A$2:$X$333,21,0)&amp;""</f>
        <v>Yes</v>
      </c>
      <c r="H337" s="185"/>
      <c r="I337" s="186" t="str">
        <f>VLOOKUP($A337,Questions!$A$2:$X$333,23,0)&amp;""</f>
        <v>Minor Importance</v>
      </c>
      <c r="J337" s="185"/>
      <c r="K337" s="187" t="b">
        <v>0</v>
      </c>
      <c r="L337" s="1"/>
    </row>
    <row r="338" spans="1:14" s="177" customFormat="1" ht="286.05" x14ac:dyDescent="0.25">
      <c r="A338" s="32" t="str">
        <f>AI!$A$47</f>
        <v>AIML-07</v>
      </c>
      <c r="B338" s="33" t="str">
        <f>VLOOKUP($A338,AI!$A$13:$E$55,2,0)&amp;""</f>
        <v>Do you make your ML model transparent through documentation and log inputs and outputs?</v>
      </c>
      <c r="C338" s="186" t="str">
        <f>VLOOKUP($A338,AI!$A$13:$E$55,3,0)&amp;""</f>
        <v>Yes</v>
      </c>
      <c r="D338" s="63" t="str">
        <f>IF(LEFT(VLOOKUP($A338,AI!$A$13:$E$55,5,0),21)='Auto Responses'!$A$32,'Auto Responses'!$A$33,VLOOKUP($A338,AI!$A$13:$E$55,4,0))&amp;""</f>
        <v>We provide documentation describing the supervised ML model, including its inputs (webcam, microphone, and screenshare) and outputs (proctoring dispositions, screenshots, and a video of the session). Proctoring recordings are accessible to administrators, and their review comments are saved in our databases for future tuning.</v>
      </c>
      <c r="E338" s="192" t="str">
        <f>VLOOKUP($A338,AI!$A$13:$E$55,5,0)&amp;""</f>
        <v>Explain why the model is not documented, does not log inputs/outputs, or lacks explainability features, and describe any compensating controls or future plans to increase transparency.</v>
      </c>
      <c r="F338" s="198"/>
      <c r="G338" s="184" t="str">
        <f>VLOOKUP($A338,Questions!$A$2:$X$333,21,0)&amp;""</f>
        <v>Yes</v>
      </c>
      <c r="H338" s="185"/>
      <c r="I338" s="186" t="str">
        <f>VLOOKUP($A338,Questions!$A$2:$X$333,23,0)&amp;""</f>
        <v>Minor Importance</v>
      </c>
      <c r="J338" s="185"/>
      <c r="K338" s="187" t="b">
        <v>0</v>
      </c>
      <c r="L338" s="1"/>
    </row>
    <row r="339" spans="1:14" s="177" customFormat="1" ht="165.6" x14ac:dyDescent="0.25">
      <c r="A339" s="32" t="str">
        <f>AI!$A$48</f>
        <v>AIML-08</v>
      </c>
      <c r="B339" s="33" t="str">
        <f>VLOOKUP($A339,AI!$A$13:$E$55,2,0)&amp;""</f>
        <v>Do you watermark your ML training data?</v>
      </c>
      <c r="C339" s="186" t="str">
        <f>VLOOKUP($A339,AI!$A$13:$E$55,3,0)&amp;""</f>
        <v>No</v>
      </c>
      <c r="D339" s="63" t="str">
        <f>IF(LEFT(VLOOKUP($A339,AI!$A$13:$E$55,5,0),21)='Auto Responses'!$A$32,'Auto Responses'!$A$33,VLOOKUP($A339,AI!$A$13:$E$55,4,0))&amp;""</f>
        <v>Current AI documentation describes training the proctoring model on recorded test sessions from consenting test takers; no watermarking of training data is referenced in the documentation.</v>
      </c>
      <c r="E339" s="192" t="str">
        <f>VLOOKUP($A339,AI!$A$13:$E$55,5,0)&amp;""</f>
        <v>Describe the watermarking process for training data and how it helps track, trace, or protect against compromise. Include dataset fingerprinting, provenance attestations, tools, or techniques used.</v>
      </c>
      <c r="F339" s="198"/>
      <c r="G339" s="184" t="str">
        <f>VLOOKUP($A339,Questions!$A$2:$X$333,21,0)&amp;""</f>
        <v>Yes</v>
      </c>
      <c r="H339" s="185"/>
      <c r="I339" s="186" t="str">
        <f>VLOOKUP($A339,Questions!$A$2:$X$333,23,0)&amp;""</f>
        <v>Minor Importance</v>
      </c>
      <c r="J339" s="185"/>
      <c r="K339" s="187" t="b">
        <v>0</v>
      </c>
      <c r="L339" s="1"/>
    </row>
    <row r="340" spans="1:14" s="1" customFormat="1" ht="17.05" x14ac:dyDescent="0.2">
      <c r="A340" s="28" t="str">
        <f>VLOOKUP(LEFT($A341,4),'Auto Responses'!$N$4:$O$38,2,0)&amp;""</f>
        <v xml:space="preserve"> AI Large Language Model (LLM)</v>
      </c>
      <c r="B340" s="38"/>
      <c r="C340" s="202"/>
      <c r="D340" s="39"/>
      <c r="E340" s="203"/>
      <c r="F340" s="179" t="s">
        <v>627</v>
      </c>
      <c r="G340" s="188" t="s">
        <v>622</v>
      </c>
      <c r="H340" s="188" t="s">
        <v>623</v>
      </c>
      <c r="I340" s="188" t="s">
        <v>624</v>
      </c>
      <c r="J340" s="188" t="s">
        <v>625</v>
      </c>
      <c r="K340" s="188" t="s">
        <v>626</v>
      </c>
    </row>
    <row r="341" spans="1:14" s="177" customFormat="1" ht="75.3" x14ac:dyDescent="0.25">
      <c r="A341" s="32" t="str">
        <f>AI!$A$50</f>
        <v>AILM-01</v>
      </c>
      <c r="B341" s="33" t="str">
        <f>VLOOKUP($A341,AI!$A$13:$E$55,2,0)&amp;""</f>
        <v>Do you limit your solution's LLM privileges by default?*</v>
      </c>
      <c r="C341" s="186" t="str">
        <f>VLOOKUP($A341,AI!$A$13:$E$55,3,0)&amp;""</f>
        <v/>
      </c>
      <c r="D341" s="63" t="str">
        <f>IF(LEFT(VLOOKUP($A341,AI!$A$13:$E$55,5,0),21)='Auto Responses'!$A$32,'Auto Responses'!$A$33,VLOOKUP($A341,AI!$A$13:$E$55,4,0))&amp;""</f>
        <v>This question does not apply.</v>
      </c>
      <c r="E341" s="192" t="str">
        <f>VLOOKUP($A341,AI!$A$13:$E$55,5,0)&amp;""</f>
        <v>Based on the response to AIQU-02, this question does not apply to this product or service.</v>
      </c>
      <c r="F341" s="198"/>
      <c r="G341" s="184" t="str">
        <f>VLOOKUP($A341,Questions!$A$2:$X$333,21,0)&amp;""</f>
        <v>Yes</v>
      </c>
      <c r="H341" s="185"/>
      <c r="I341" s="186" t="str">
        <f>VLOOKUP($A341,Questions!$A$2:$X$333,23,0)&amp;""</f>
        <v>Critical Importance</v>
      </c>
      <c r="J341" s="185"/>
      <c r="K341" s="187" t="b">
        <v>0</v>
      </c>
      <c r="L341" s="1"/>
    </row>
    <row r="342" spans="1:14" s="177" customFormat="1" ht="75.3" x14ac:dyDescent="0.25">
      <c r="A342" s="32" t="str">
        <f>AI!$A$51</f>
        <v>AILM-02</v>
      </c>
      <c r="B342" s="33" t="str">
        <f>VLOOKUP($A342,AI!$A$13:$E$55,2,0)&amp;""</f>
        <v>Is your LLM training data vetted, validated, and verified before training the solution's AI model?*</v>
      </c>
      <c r="C342" s="186" t="str">
        <f>VLOOKUP($A342,AI!$A$13:$E$55,3,0)&amp;""</f>
        <v/>
      </c>
      <c r="D342" s="63" t="str">
        <f>IF(LEFT(VLOOKUP($A342,AI!$A$13:$E$55,5,0),21)='Auto Responses'!$A$32,'Auto Responses'!$A$33,VLOOKUP($A342,AI!$A$13:$E$55,4,0))&amp;""</f>
        <v>This question does not apply.</v>
      </c>
      <c r="E342" s="192" t="str">
        <f>VLOOKUP($A342,AI!$A$13:$E$55,5,0)&amp;""</f>
        <v>Based on the response to AIQU-02, this question does not apply to this product or service.</v>
      </c>
      <c r="F342" s="198"/>
      <c r="G342" s="184" t="str">
        <f>VLOOKUP($A342,Questions!$A$2:$X$333,21,0)&amp;""</f>
        <v>Yes</v>
      </c>
      <c r="H342" s="185"/>
      <c r="I342" s="186" t="str">
        <f>VLOOKUP($A342,Questions!$A$2:$X$333,23,0)&amp;""</f>
        <v>Critical Importance</v>
      </c>
      <c r="J342" s="185"/>
      <c r="K342" s="187" t="b">
        <v>0</v>
      </c>
      <c r="L342" s="1"/>
    </row>
    <row r="343" spans="1:14" s="177" customFormat="1" ht="75.3" x14ac:dyDescent="0.25">
      <c r="A343" s="32" t="str">
        <f>AI!$A$52</f>
        <v>AILM-03</v>
      </c>
      <c r="B343" s="33" t="str">
        <f>VLOOKUP($A343,AI!$A$13:$E$55,2,0)&amp;""</f>
        <v>Do any actions taken by your solution's LLM features or plugins require human intervention?*</v>
      </c>
      <c r="C343" s="186" t="str">
        <f>VLOOKUP($A343,AI!$A$13:$E$55,3,0)&amp;""</f>
        <v/>
      </c>
      <c r="D343" s="63" t="str">
        <f>IF(LEFT(VLOOKUP($A343,AI!$A$13:$E$55,5,0),21)='Auto Responses'!$A$32,'Auto Responses'!$A$33,VLOOKUP($A343,AI!$A$13:$E$55,4,0))&amp;""</f>
        <v>This question does not apply.</v>
      </c>
      <c r="E343" s="192" t="str">
        <f>VLOOKUP($A343,AI!$A$13:$E$55,5,0)&amp;""</f>
        <v>Based on the response to AIQU-02, this question does not apply to this product or service.</v>
      </c>
      <c r="F343" s="198"/>
      <c r="G343" s="184" t="str">
        <f>VLOOKUP($A343,Questions!$A$2:$X$333,21,0)&amp;""</f>
        <v>Yes</v>
      </c>
      <c r="H343" s="185"/>
      <c r="I343" s="186" t="str">
        <f>VLOOKUP($A343,Questions!$A$2:$X$333,23,0)&amp;""</f>
        <v>Critical Importance</v>
      </c>
      <c r="J343" s="185"/>
      <c r="K343" s="187" t="b">
        <v>0</v>
      </c>
      <c r="L343" s="1"/>
    </row>
    <row r="344" spans="1:14" s="177" customFormat="1" ht="75.3" x14ac:dyDescent="0.25">
      <c r="A344" s="32" t="str">
        <f>AI!$A$53</f>
        <v>AILM-04</v>
      </c>
      <c r="B344" s="33" t="str">
        <f>VLOOKUP($A344,AI!$A$13:$E$55,2,0)&amp;""</f>
        <v>Do you limit multiple LLM model plugins being called as part of a single input?*</v>
      </c>
      <c r="C344" s="186" t="str">
        <f>VLOOKUP($A344,AI!$A$13:$E$55,3,0)&amp;""</f>
        <v/>
      </c>
      <c r="D344" s="63" t="str">
        <f>IF(LEFT(VLOOKUP($A344,AI!$A$13:$E$55,5,0),21)='Auto Responses'!$A$32,'Auto Responses'!$A$33,VLOOKUP($A344,AI!$A$13:$E$55,4,0))&amp;""</f>
        <v>This question does not apply.</v>
      </c>
      <c r="E344" s="192" t="str">
        <f>VLOOKUP($A344,AI!$A$13:$E$55,5,0)&amp;""</f>
        <v>Based on the response to AIQU-02, this question does not apply to this product or service.</v>
      </c>
      <c r="F344" s="198"/>
      <c r="G344" s="184" t="str">
        <f>VLOOKUP($A344,Questions!$A$2:$X$333,21,0)&amp;""</f>
        <v>Yes</v>
      </c>
      <c r="H344" s="185"/>
      <c r="I344" s="186" t="str">
        <f>VLOOKUP($A344,Questions!$A$2:$X$333,23,0)&amp;""</f>
        <v>Critical Importance</v>
      </c>
      <c r="J344" s="185"/>
      <c r="K344" s="187" t="b">
        <v>0</v>
      </c>
      <c r="L344" s="1"/>
    </row>
    <row r="345" spans="1:14" s="177" customFormat="1" ht="75.3" x14ac:dyDescent="0.25">
      <c r="A345" s="32" t="str">
        <f>AI!$A$54</f>
        <v>AILM-05</v>
      </c>
      <c r="B345" s="33" t="str">
        <f>VLOOKUP($A345,AI!$A$13:$E$55,2,0)&amp;""</f>
        <v>Do you limit your solution's LLM resource use per request, per step, and per action?</v>
      </c>
      <c r="C345" s="186" t="str">
        <f>VLOOKUP($A345,AI!$A$13:$E$55,3,0)&amp;""</f>
        <v/>
      </c>
      <c r="D345" s="63" t="str">
        <f>IF(LEFT(VLOOKUP($A345,AI!$A$13:$E$55,5,0),21)='Auto Responses'!$A$32,'Auto Responses'!$A$33,VLOOKUP($A345,AI!$A$13:$E$55,4,0))&amp;""</f>
        <v>This question does not apply.</v>
      </c>
      <c r="E345" s="192" t="str">
        <f>VLOOKUP($A345,AI!$A$13:$E$55,5,0)&amp;""</f>
        <v>Based on the response to AIQU-02, this question does not apply to this product or service.</v>
      </c>
      <c r="F345" s="198"/>
      <c r="G345" s="184" t="str">
        <f>VLOOKUP($A345,Questions!$A$2:$X$333,21,0)&amp;""</f>
        <v>Yes</v>
      </c>
      <c r="H345" s="185"/>
      <c r="I345" s="186" t="str">
        <f>VLOOKUP($A345,Questions!$A$2:$X$333,23,0)&amp;""</f>
        <v>Standard Importance</v>
      </c>
      <c r="J345" s="185"/>
      <c r="K345" s="187" t="b">
        <v>0</v>
      </c>
      <c r="L345" s="1"/>
    </row>
    <row r="346" spans="1:14" s="177" customFormat="1" ht="75.3" x14ac:dyDescent="0.25">
      <c r="A346" s="32" t="str">
        <f>AI!$A$55</f>
        <v>AILM-06</v>
      </c>
      <c r="B346" s="33" t="str">
        <f>VLOOKUP($A346,AI!$A$13:$E$55,2,0)&amp;""</f>
        <v>Do you leverage LLM model tuning or other model validation mechanisms?</v>
      </c>
      <c r="C346" s="186" t="str">
        <f>VLOOKUP($A346,AI!$A$13:$E$55,3,0)&amp;""</f>
        <v/>
      </c>
      <c r="D346" s="63" t="str">
        <f>IF(LEFT(VLOOKUP($A346,AI!$A$13:$E$55,5,0),21)='Auto Responses'!$A$32,'Auto Responses'!$A$33,VLOOKUP($A346,AI!$A$13:$E$55,4,0))&amp;""</f>
        <v>This question does not apply.</v>
      </c>
      <c r="E346" s="192" t="str">
        <f>VLOOKUP($A346,AI!$A$13:$E$55,5,0)&amp;""</f>
        <v>Based on the response to AIQU-02, this question does not apply to this product or service.</v>
      </c>
      <c r="F346" s="198"/>
      <c r="G346" s="184" t="str">
        <f>VLOOKUP($A346,Questions!$A$2:$X$333,21,0)&amp;""</f>
        <v>Yes</v>
      </c>
      <c r="H346" s="185"/>
      <c r="I346" s="186" t="str">
        <f>VLOOKUP($A346,Questions!$A$2:$X$333,23,0)&amp;""</f>
        <v>Standard Importance</v>
      </c>
      <c r="J346" s="185"/>
      <c r="K346" s="187" t="b">
        <v>0</v>
      </c>
      <c r="L346" s="1"/>
      <c r="N346" s="46" t="s">
        <v>31</v>
      </c>
    </row>
    <row r="347" spans="1:14" x14ac:dyDescent="0.25">
      <c r="A347" s="56" t="s">
        <v>50</v>
      </c>
    </row>
  </sheetData>
  <mergeCells count="1">
    <mergeCell ref="A19:C19"/>
  </mergeCells>
  <conditionalFormatting sqref="F21:G40">
    <cfRule type="dataBar" priority="3">
      <dataBar>
        <cfvo type="num" val="0"/>
        <cfvo type="num" val="1"/>
        <color rgb="FFD0DAF0"/>
      </dataBar>
    </cfRule>
  </conditionalFormatting>
  <conditionalFormatting sqref="H40:I40">
    <cfRule type="dataBar" priority="2">
      <dataBar>
        <cfvo type="num" val="0"/>
        <cfvo type="num" val="1"/>
        <color rgb="FF638EC6"/>
      </dataBar>
    </cfRule>
  </conditionalFormatting>
  <dataValidations count="2">
    <dataValidation allowBlank="1" showInputMessage="1" showErrorMessage="1" prompt="This answer has been populated from the &quot;START HERE&quot; tab and does not need to be re-entered." sqref="C11:C17" xr:uid="{00000000-0002-0000-0800-000000000000}"/>
    <dataValidation allowBlank="1" showInputMessage="1" showErrorMessage="1" promptTitle="Warning!" prompt="The HECVAT is built using a number of complex formulas. Editing this cell can break the functionality of the tool. " sqref="I2 B20:B40 D20:I40 C20 C40 B2:B17 A3:A17 G56:G346 I56:I346 A44:E347" xr:uid="{00000000-0002-0000-0800-000001000000}"/>
  </dataValidations>
  <hyperlinks>
    <hyperlink ref="A10" r:id="rId1" display="http://www.educause.edu/HECVAT" xr:uid="{00000000-0004-0000-0800-000000000000}"/>
    <hyperlink ref="G21" location="'Institution Evaluation'!A66" display="'Institution Evaluation'!A66" xr:uid="{00000000-0004-0000-0800-000001000000}"/>
    <hyperlink ref="G22" location="'Institution Evaluation'!A81" display="'Institution Evaluation'!A81" xr:uid="{00000000-0004-0000-0800-000002000000}"/>
    <hyperlink ref="G23" location="'Institution Evaluation'!A89" display="'Institution Evaluation'!A89" xr:uid="{00000000-0004-0000-0800-000003000000}"/>
    <hyperlink ref="G24" location="'Institution Evaluation'!A95" display="'Institution Evaluation'!A95" xr:uid="{00000000-0004-0000-0800-000004000000}"/>
    <hyperlink ref="G25" location="'Institution Evaluation'!A112" display="'Institution Evaluation'!A112" xr:uid="{00000000-0004-0000-0800-000005000000}"/>
    <hyperlink ref="G26" location="'Institution Evaluation'!A128" display="'Institution Evaluation'!A128" xr:uid="{00000000-0004-0000-0800-000006000000}"/>
    <hyperlink ref="G27" location="'Institution Evaluation'!A147" display="'Institution Evaluation'!A147" xr:uid="{00000000-0004-0000-0800-000007000000}"/>
    <hyperlink ref="G28" location="'Institution Evaluation'!A171" display="'Institution Evaluation'!A171" xr:uid="{00000000-0004-0000-0800-000008000000}"/>
    <hyperlink ref="G29" location="'Institution Evaluation'!A186" display="'Institution Evaluation'!A186" xr:uid="{00000000-0004-0000-0800-000009000000}"/>
    <hyperlink ref="G30" location="'Institution Evaluation'!A204" display="'Institution Evaluation'!A204" xr:uid="{00000000-0004-0000-0800-00000A000000}"/>
    <hyperlink ref="G31" location="'Institution Evaluation'!A206" display="'Institution Evaluation'!A206" xr:uid="{00000000-0004-0000-0800-00000B000000}"/>
    <hyperlink ref="G32" location="'Institution Evaluation'!A221" display="'Institution Evaluation'!A221" xr:uid="{00000000-0004-0000-0800-00000C000000}"/>
    <hyperlink ref="G33" location="'Institution Evaluation'!A247" display="'Institution Evaluation'!A247" xr:uid="{00000000-0004-0000-0800-00000D000000}"/>
    <hyperlink ref="G34" location="'Institution Evaluation'!A258" display="'Institution Evaluation'!A258" xr:uid="{00000000-0004-0000-0800-00000E000000}"/>
    <hyperlink ref="G35" location="'Institution Evaluation'!A288" display="'Institution Evaluation'!A288" xr:uid="{00000000-0004-0000-0800-00000F000000}"/>
    <hyperlink ref="G36" location="'Institution Evaluation'!A301" display="'Institution Evaluation'!A301" xr:uid="{00000000-0004-0000-0800-000010000000}"/>
    <hyperlink ref="G37" location="'Institution Evaluation'!A228" display="'Institution Evaluation'!A228" xr:uid="{00000000-0004-0000-0800-000011000000}"/>
    <hyperlink ref="G38" location="'Institution Evaluation'!A311" display="'Institution Evaluation'!A311" xr:uid="{00000000-0004-0000-0800-000012000000}"/>
    <hyperlink ref="G39" location="'Privacy Analyst Evaluation'!A1" display="'Privacy Analyst Evaluation'!A1" xr:uid="{00000000-0004-0000-0800-000013000000}"/>
    <hyperlink ref="A52" r:id="rId2" display="http://www.educause.edu/HECVAT" xr:uid="{00000000-0004-0000-0800-000014000000}"/>
    <hyperlink ref="F55" location="'Institution Evaluation'!A1" display="Back to Scorecard" xr:uid="{00000000-0004-0000-0800-000015000000}"/>
    <hyperlink ref="F65" location="'Institution Evaluation'!A1" display="Back to Scorecard" xr:uid="{00000000-0004-0000-0800-000016000000}"/>
    <hyperlink ref="F71" location="'Institution Evaluation'!A1" display="Back to Scorecard" xr:uid="{00000000-0004-0000-0800-000017000000}"/>
    <hyperlink ref="F80" location="'Institution Evaluation'!A1" display="Back to Scorecard" xr:uid="{00000000-0004-0000-0800-000018000000}"/>
    <hyperlink ref="F88" location="'Institution Evaluation'!A1" display="Back to Scorecard" xr:uid="{00000000-0004-0000-0800-000019000000}"/>
    <hyperlink ref="F94" location="'Institution Evaluation'!A1" display="Back to Scorecard" xr:uid="{00000000-0004-0000-0800-00001A000000}"/>
    <hyperlink ref="F111" location="'Institution Evaluation'!A1" display="Back to Scorecard" xr:uid="{00000000-0004-0000-0800-00001B000000}"/>
    <hyperlink ref="F127" location="'Institution Evaluation'!A1" display="Back to Scorecard" xr:uid="{00000000-0004-0000-0800-00001C000000}"/>
    <hyperlink ref="F146" location="'Institution Evaluation'!A1" display="Back to Scorecard" xr:uid="{00000000-0004-0000-0800-00001D000000}"/>
    <hyperlink ref="F170" location="'Institution Evaluation'!A1" display="Back to Scorecard" xr:uid="{00000000-0004-0000-0800-00001E000000}"/>
    <hyperlink ref="F185" location="'Institution Evaluation'!A1" display="Back to Scorecard" xr:uid="{00000000-0004-0000-0800-00001F000000}"/>
    <hyperlink ref="F202" location="'Institution Evaluation'!A1" display="Back to Scorecard" xr:uid="{00000000-0004-0000-0800-000020000000}"/>
    <hyperlink ref="F214" location="'Institution Evaluation'!A1" display="Back to Scorecard" xr:uid="{00000000-0004-0000-0800-000021000000}"/>
    <hyperlink ref="F219" location="'Institution Evaluation'!A1" display="Back to Scorecard" xr:uid="{00000000-0004-0000-0800-000022000000}"/>
    <hyperlink ref="F226" location="'Institution Evaluation'!A1" display="Back to Scorecard" xr:uid="{00000000-0004-0000-0800-000023000000}"/>
    <hyperlink ref="F245" location="'Institution Evaluation'!A1" display="Back to Scorecard" xr:uid="{00000000-0004-0000-0800-000024000000}"/>
    <hyperlink ref="F256" location="'Institution Evaluation'!A1" display="Back to Scorecard" xr:uid="{00000000-0004-0000-0800-000025000000}"/>
    <hyperlink ref="F286" location="'Institution Evaluation'!A1" display="Back to Scorecard" xr:uid="{00000000-0004-0000-0800-000026000000}"/>
    <hyperlink ref="F299" location="'Institution Evaluation'!A1" display="Back to Scorecard" xr:uid="{00000000-0004-0000-0800-000027000000}"/>
    <hyperlink ref="F310" location="'Institution Evaluation'!A1" display="Back to Scorecard" xr:uid="{00000000-0004-0000-0800-000028000000}"/>
    <hyperlink ref="F313" location="'Institution Evaluation'!A1" display="Back to Scorecard" xr:uid="{00000000-0004-0000-0800-000029000000}"/>
    <hyperlink ref="F319" location="'Institution Evaluation'!A1" display="Back to Scorecard" xr:uid="{00000000-0004-0000-0800-00002A000000}"/>
    <hyperlink ref="F325" location="'Institution Evaluation'!A1" display="Back to Scorecard" xr:uid="{00000000-0004-0000-0800-00002B000000}"/>
    <hyperlink ref="F331" location="'Institution Evaluation'!A1" display="Back to Scorecard" xr:uid="{00000000-0004-0000-0800-00002C000000}"/>
    <hyperlink ref="F340" location="'Institution Evaluation'!A1" display="Back to Scorecard" xr:uid="{00000000-0004-0000-0800-00002D000000}"/>
  </hyperlinks>
  <pageMargins left="0.7" right="0.7" top="0.75" bottom="0.75" header="0.3" footer="0.3"/>
  <pageSetup orientation="portrait" horizontalDpi="300" verticalDpi="300"/>
  <ignoredErrors>
    <ignoredError sqref="A1:N347"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'Auto Responses'!$J$11:$J$14</xm:f>
          </x14:formula1>
          <xm:sqref>J56:J64 J332:J339 J326:J330 J320:J324 J314:J318 J311:J312 J300:J309 J287:J298 J257:J285 J246:J255 J227:J244 J220:J225 J215:J218 J203:J213 J186:J201 J171:J184 J147:J169 J128:J145 J112:J126 J95:J110 J89:J93 J81:J87 J72:J79 J66:J70 J341:J346</xm:sqref>
        </x14:dataValidation>
        <x14:dataValidation type="list" allowBlank="1" showInputMessage="1" showErrorMessage="1" xr:uid="{00000000-0002-0000-0800-000003000000}">
          <x14:formula1>
            <xm:f>'Auto Responses'!$J$7:$J$8</xm:f>
          </x14:formula1>
          <xm:sqref>H332:H339 H326:H330 H320:H324 H314:H318 H311:H312 H300:H309 H287:H298 H257:H285 H246:H255 H227:H244 H220:H225 H215:H218 H203:H213 H186:H201 H171:H184 H147:H169 H128:H145 H112:H126 H95:H110 H89:H93 H81:H87 H72:H79 H66:H70 H56:H64 H341:H346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ce987aa-ba57-409a-b474-072a10bf63c3" xsi:nil="true"/>
    <lcf76f155ced4ddcb4097134ff3c332f xmlns="59db3a20-cd76-483e-8241-5de0717f7c1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D872F97966D74188195EB9403F400A" ma:contentTypeVersion="14" ma:contentTypeDescription="Create a new document." ma:contentTypeScope="" ma:versionID="374bacd72e5c45aae25e10926e85a2e0">
  <xsd:schema xmlns:xsd="http://www.w3.org/2001/XMLSchema" xmlns:xs="http://www.w3.org/2001/XMLSchema" xmlns:p="http://schemas.microsoft.com/office/2006/metadata/properties" xmlns:ns2="59db3a20-cd76-483e-8241-5de0717f7c1b" xmlns:ns3="6ce987aa-ba57-409a-b474-072a10bf63c3" targetNamespace="http://schemas.microsoft.com/office/2006/metadata/properties" ma:root="true" ma:fieldsID="18a1620b1ab938580dc908f4006cf221" ns2:_="" ns3:_="">
    <xsd:import namespace="59db3a20-cd76-483e-8241-5de0717f7c1b"/>
    <xsd:import namespace="6ce987aa-ba57-409a-b474-072a10bf63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b3a20-cd76-483e-8241-5de0717f7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b7f22d1-df36-4656-b771-499c17e378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e987aa-ba57-409a-b474-072a10bf63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14be893-9554-4ae9-8310-b7adac79726f}" ma:internalName="TaxCatchAll" ma:showField="CatchAllData" ma:web="6ce987aa-ba57-409a-b474-072a10bf63c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7CA352-70DF-4A8C-BE16-1BA25A2D45EE}">
  <ds:schemaRefs>
    <ds:schemaRef ds:uri="http://schemas.microsoft.com/sharepoint/v3/contenttype/forms"/>
  </ds:schemaRefs>
</ds:datastoreItem>
</file>

<file path=customXml/itemProps2.xml><?xml version="1.0" encoding="utf-8"?>
<ds:datastoreItem xmlns:ds="http://schemas.openxmlformats.org/officeDocument/2006/customXml" ds:itemID="{B9DF336D-6B97-407A-8300-C0C188644765}">
  <ds:schemaRefs>
    <ds:schemaRef ds:uri="http://purl.org/dc/dcmitype/"/>
    <ds:schemaRef ds:uri="http://purl.org/dc/elements/1.1/"/>
    <ds:schemaRef ds:uri="http://purl.org/dc/terms/"/>
    <ds:schemaRef ds:uri="http://schemas.microsoft.com/office/infopath/2007/PartnerControls"/>
    <ds:schemaRef ds:uri="6ce987aa-ba57-409a-b474-072a10bf63c3"/>
    <ds:schemaRef ds:uri="http://www.w3.org/XML/1998/namespace"/>
    <ds:schemaRef ds:uri="http://schemas.microsoft.com/office/2006/documentManagement/types"/>
    <ds:schemaRef ds:uri="http://schemas.openxmlformats.org/package/2006/metadata/core-properties"/>
    <ds:schemaRef ds:uri="59db3a20-cd76-483e-8241-5de0717f7c1b"/>
    <ds:schemaRef ds:uri="http://schemas.microsoft.com/office/2006/metadata/properties"/>
  </ds:schemaRefs>
</ds:datastoreItem>
</file>

<file path=customXml/itemProps3.xml><?xml version="1.0" encoding="utf-8"?>
<ds:datastoreItem xmlns:ds="http://schemas.openxmlformats.org/officeDocument/2006/customXml" ds:itemID="{3E448F0C-8568-40B6-BE29-54659AE12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b3a20-cd76-483e-8241-5de0717f7c1b"/>
    <ds:schemaRef ds:uri="6ce987aa-ba57-409a-b474-072a10bf6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START HERE</vt:lpstr>
      <vt:lpstr>Organization</vt:lpstr>
      <vt:lpstr>Product</vt:lpstr>
      <vt:lpstr>Infrastructure</vt:lpstr>
      <vt:lpstr>IT Accessibility</vt:lpstr>
      <vt:lpstr>Case-Specific</vt:lpstr>
      <vt:lpstr>AI</vt:lpstr>
      <vt:lpstr>Privacy</vt:lpstr>
      <vt:lpstr>Institution Evaluation</vt:lpstr>
      <vt:lpstr>High-Risk Evaluation</vt:lpstr>
      <vt:lpstr>Privacy Analyst Evaluation</vt:lpstr>
      <vt:lpstr>Analyst Reference</vt:lpstr>
      <vt:lpstr>Questions</vt:lpstr>
      <vt:lpstr>Auto Responses</vt:lpstr>
      <vt:lpstr>(backend scoring)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HECVAT 4.0</dc:title>
  <dc:creator>BJ Hollowell</dc:creator>
  <cp:lastModifiedBy>Ashley Mangum</cp:lastModifiedBy>
  <dcterms:created xsi:type="dcterms:W3CDTF">2024-11-11T16:57:18Z</dcterms:created>
  <dcterms:modified xsi:type="dcterms:W3CDTF">2026-02-26T16:39:53Z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0x01010074D872F97966D74188195EB9403F400A</vt:lpwstr>
  </property>
  <property fmtid="{D5CDD505-2E9C-101B-9397-08002B2CF9AE}" pid="3" name="MediaServiceImageTags">
    <vt:lpwstr/>
  </property>
</Properties>
</file>